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tabRatio="940" firstSheet="3" activeTab="3"/>
  </bookViews>
  <sheets>
    <sheet name="CARGOS E SAL BASE" sheetId="4" r:id="rId1"/>
    <sheet name="COMPARAÇÃO PMPA" sheetId="32" r:id="rId2"/>
    <sheet name="PROPOSTA DE PREÇOS" sheetId="30" r:id="rId3"/>
    <sheet name="REG. DE TRIBUTAÇÃO" sheetId="31" r:id="rId4"/>
    <sheet name="AUXILIAR ADMINISTRATIVO" sheetId="17" r:id="rId5"/>
    <sheet name="AUXILIAR DE COZINHA" sheetId="20" r:id="rId6"/>
    <sheet name="AUXILIAR DE LIMPEZA" sheetId="21" r:id="rId7"/>
    <sheet name="AUXILIAR DE LIMPEZA COM INSALUB" sheetId="47" r:id="rId8"/>
    <sheet name="AUXILIAR DE LIMPEZA COM INS (2" sheetId="50" r:id="rId9"/>
    <sheet name="AUXILIAR DE LIMPEZA COM AD NOTU" sheetId="48" r:id="rId10"/>
    <sheet name="MONITOR DE TRANSPORTES" sheetId="22" r:id="rId11"/>
    <sheet name="MOTORISTA DE CAMINHÃO" sheetId="23" r:id="rId12"/>
    <sheet name="MOTORISTA DE CARRO" sheetId="54" r:id="rId13"/>
    <sheet name="MOTORISTA DE ÔNIBUS" sheetId="55" r:id="rId14"/>
    <sheet name="PORTEIRO" sheetId="25" r:id="rId15"/>
    <sheet name="PORTEIRO 12x36" sheetId="51" r:id="rId16"/>
    <sheet name="PORTEIRO COM ADICIONAL NOTURNO" sheetId="49" r:id="rId17"/>
    <sheet name="PORTEIRO COM AD.NOTURNO E 12X36" sheetId="52" r:id="rId18"/>
    <sheet name="TRATORISTA" sheetId="26" r:id="rId19"/>
    <sheet name="LACTARISTA" sheetId="35" r:id="rId20"/>
    <sheet name="OPERADOR DE EQUIP. DE PINTURA" sheetId="37" r:id="rId21"/>
    <sheet name="TÉCNICO EM SEMÁFORO" sheetId="38" r:id="rId22"/>
    <sheet name="OPERADOR DE CARGAS E MATERIAIS" sheetId="42" r:id="rId23"/>
    <sheet name="COZINHEIRO" sheetId="56" r:id="rId24"/>
    <sheet name="MONITOR EDUCACIONAL" sheetId="57" r:id="rId25"/>
  </sheets>
  <calcPr calcId="145621"/>
</workbook>
</file>

<file path=xl/calcChain.xml><?xml version="1.0" encoding="utf-8"?>
<calcChain xmlns="http://schemas.openxmlformats.org/spreadsheetml/2006/main">
  <c r="E10" i="37" l="1"/>
  <c r="M10" i="4" l="1"/>
  <c r="M9" i="4"/>
  <c r="M4" i="4"/>
  <c r="C36" i="32" l="1"/>
  <c r="C35" i="32"/>
  <c r="M16" i="4"/>
  <c r="H82" i="57" l="1"/>
  <c r="H80" i="57"/>
  <c r="H79" i="57"/>
  <c r="H73" i="57"/>
  <c r="H72" i="57"/>
  <c r="H63" i="57"/>
  <c r="H64" i="57" s="1"/>
  <c r="H52" i="57"/>
  <c r="H48" i="57"/>
  <c r="H32" i="57"/>
  <c r="H31" i="57"/>
  <c r="H35" i="57" s="1"/>
  <c r="E29" i="57"/>
  <c r="E11" i="57"/>
  <c r="H53" i="57" s="1"/>
  <c r="H82" i="56"/>
  <c r="H80" i="56"/>
  <c r="H79" i="56"/>
  <c r="H73" i="56"/>
  <c r="H72" i="56"/>
  <c r="H63" i="56"/>
  <c r="H64" i="56" s="1"/>
  <c r="H52" i="56"/>
  <c r="H48" i="56"/>
  <c r="H32" i="56"/>
  <c r="H31" i="56"/>
  <c r="H35" i="56" s="1"/>
  <c r="E29" i="56"/>
  <c r="E11" i="56"/>
  <c r="E12" i="57" l="1"/>
  <c r="H17" i="57"/>
  <c r="H19" i="57"/>
  <c r="H42" i="57"/>
  <c r="H43" i="57" s="1"/>
  <c r="H44" i="57"/>
  <c r="H50" i="57"/>
  <c r="H57" i="57"/>
  <c r="H65" i="57"/>
  <c r="H16" i="57"/>
  <c r="H39" i="57"/>
  <c r="H41" i="57"/>
  <c r="H49" i="57"/>
  <c r="H51" i="57"/>
  <c r="H53" i="56"/>
  <c r="H51" i="56"/>
  <c r="H49" i="56"/>
  <c r="H41" i="56"/>
  <c r="H39" i="56"/>
  <c r="H16" i="56"/>
  <c r="H59" i="56"/>
  <c r="H57" i="56"/>
  <c r="H50" i="56"/>
  <c r="H44" i="56"/>
  <c r="H42" i="56"/>
  <c r="H43" i="56" s="1"/>
  <c r="H19" i="56"/>
  <c r="H17" i="56"/>
  <c r="E12" i="56"/>
  <c r="H54" i="56"/>
  <c r="H55" i="56" s="1"/>
  <c r="H65" i="56"/>
  <c r="C29" i="32"/>
  <c r="I8" i="32"/>
  <c r="K8" i="32" s="1"/>
  <c r="L8" i="32" s="1"/>
  <c r="C27" i="32" s="1"/>
  <c r="I7" i="32"/>
  <c r="K7" i="32" s="1"/>
  <c r="L7" i="32" s="1"/>
  <c r="C26" i="32" s="1"/>
  <c r="M8" i="4"/>
  <c r="M7" i="4"/>
  <c r="H30" i="55"/>
  <c r="H30" i="23"/>
  <c r="H31" i="54"/>
  <c r="H18" i="57" l="1"/>
  <c r="H27" i="57" s="1"/>
  <c r="H54" i="57"/>
  <c r="H55" i="57" s="1"/>
  <c r="H24" i="57"/>
  <c r="H40" i="57"/>
  <c r="H45" i="57" s="1"/>
  <c r="H25" i="57"/>
  <c r="H21" i="57"/>
  <c r="H58" i="57"/>
  <c r="H26" i="57"/>
  <c r="H22" i="57"/>
  <c r="H23" i="57"/>
  <c r="H59" i="57"/>
  <c r="H28" i="57"/>
  <c r="H58" i="56"/>
  <c r="H61" i="56" s="1"/>
  <c r="E66" i="56" s="1"/>
  <c r="H18" i="56"/>
  <c r="H40" i="56"/>
  <c r="H45" i="56" s="1"/>
  <c r="H81" i="55"/>
  <c r="H79" i="55"/>
  <c r="H78" i="55"/>
  <c r="H72" i="55"/>
  <c r="H71" i="55"/>
  <c r="H62" i="55"/>
  <c r="H63" i="55" s="1"/>
  <c r="H51" i="55"/>
  <c r="H47" i="55"/>
  <c r="H34" i="55"/>
  <c r="E28" i="55"/>
  <c r="E10" i="55"/>
  <c r="H52" i="55" s="1"/>
  <c r="H81" i="54"/>
  <c r="H79" i="54"/>
  <c r="H78" i="54"/>
  <c r="H72" i="54"/>
  <c r="H71" i="54"/>
  <c r="H62" i="54"/>
  <c r="H63" i="54" s="1"/>
  <c r="H51" i="54"/>
  <c r="H47" i="54"/>
  <c r="H30" i="54"/>
  <c r="H34" i="54" s="1"/>
  <c r="E28" i="54"/>
  <c r="E10" i="54"/>
  <c r="H52" i="54" s="1"/>
  <c r="H82" i="52"/>
  <c r="H80" i="52"/>
  <c r="H79" i="52"/>
  <c r="H72" i="52"/>
  <c r="H73" i="52" s="1"/>
  <c r="H63" i="52"/>
  <c r="H64" i="52" s="1"/>
  <c r="H52" i="52"/>
  <c r="H48" i="52"/>
  <c r="H32" i="52"/>
  <c r="H31" i="52"/>
  <c r="H35" i="52" s="1"/>
  <c r="E29" i="52"/>
  <c r="E7" i="52"/>
  <c r="E11" i="52" s="1"/>
  <c r="H82" i="51"/>
  <c r="H80" i="51"/>
  <c r="H79" i="51"/>
  <c r="H72" i="51"/>
  <c r="H73" i="51" s="1"/>
  <c r="H63" i="51"/>
  <c r="H64" i="51" s="1"/>
  <c r="H57" i="51"/>
  <c r="H52" i="51"/>
  <c r="H50" i="51"/>
  <c r="H48" i="51"/>
  <c r="H44" i="51"/>
  <c r="H42" i="51"/>
  <c r="H43" i="51" s="1"/>
  <c r="H32" i="51"/>
  <c r="H31" i="51"/>
  <c r="H35" i="51" s="1"/>
  <c r="E29" i="51"/>
  <c r="H19" i="51"/>
  <c r="H17" i="51"/>
  <c r="E12" i="51"/>
  <c r="E11" i="51"/>
  <c r="H53" i="51" s="1"/>
  <c r="H61" i="57" l="1"/>
  <c r="E66" i="57" s="1"/>
  <c r="H29" i="57"/>
  <c r="E36" i="57" s="1"/>
  <c r="H77" i="57" s="1"/>
  <c r="H21" i="56"/>
  <c r="H26" i="56"/>
  <c r="H22" i="56"/>
  <c r="H27" i="56"/>
  <c r="H23" i="56"/>
  <c r="H28" i="56"/>
  <c r="H24" i="56"/>
  <c r="H25" i="56"/>
  <c r="E11" i="55"/>
  <c r="H16" i="55"/>
  <c r="H18" i="55"/>
  <c r="H41" i="55"/>
  <c r="H42" i="55" s="1"/>
  <c r="H43" i="55"/>
  <c r="H49" i="55"/>
  <c r="H56" i="55"/>
  <c r="H64" i="55"/>
  <c r="H15" i="55"/>
  <c r="H17" i="55" s="1"/>
  <c r="H21" i="55" s="1"/>
  <c r="H38" i="55"/>
  <c r="H40" i="55"/>
  <c r="H48" i="55"/>
  <c r="H50" i="55"/>
  <c r="E11" i="54"/>
  <c r="H16" i="54"/>
  <c r="H18" i="54"/>
  <c r="H41" i="54"/>
  <c r="H42" i="54" s="1"/>
  <c r="H43" i="54"/>
  <c r="H49" i="54"/>
  <c r="H56" i="54"/>
  <c r="H64" i="54"/>
  <c r="H15" i="54"/>
  <c r="H38" i="54"/>
  <c r="H40" i="54"/>
  <c r="H48" i="54"/>
  <c r="H50" i="54"/>
  <c r="H53" i="52"/>
  <c r="H51" i="52"/>
  <c r="H49" i="52"/>
  <c r="H41" i="52"/>
  <c r="H39" i="52"/>
  <c r="H16" i="52"/>
  <c r="H18" i="52" s="1"/>
  <c r="H57" i="52"/>
  <c r="H50" i="52"/>
  <c r="H44" i="52"/>
  <c r="H42" i="52"/>
  <c r="H43" i="52" s="1"/>
  <c r="H28" i="52"/>
  <c r="H24" i="52"/>
  <c r="H19" i="52"/>
  <c r="H17" i="52"/>
  <c r="E12" i="52"/>
  <c r="H65" i="52"/>
  <c r="H65" i="51"/>
  <c r="H16" i="51"/>
  <c r="H39" i="51"/>
  <c r="H41" i="51"/>
  <c r="H49" i="51"/>
  <c r="H51" i="51"/>
  <c r="H58" i="51"/>
  <c r="E7" i="49"/>
  <c r="H32" i="49"/>
  <c r="H32" i="25"/>
  <c r="H31" i="23"/>
  <c r="H32" i="48"/>
  <c r="H32" i="50"/>
  <c r="H32" i="47"/>
  <c r="H71" i="21"/>
  <c r="H32" i="21"/>
  <c r="H83" i="17"/>
  <c r="H81" i="17"/>
  <c r="H80" i="17"/>
  <c r="H76" i="57" l="1"/>
  <c r="H78" i="57"/>
  <c r="H29" i="56"/>
  <c r="E36" i="56" s="1"/>
  <c r="H77" i="56" s="1"/>
  <c r="H83" i="57"/>
  <c r="H85" i="57" s="1"/>
  <c r="H78" i="56"/>
  <c r="H76" i="56"/>
  <c r="H17" i="54"/>
  <c r="H26" i="54" s="1"/>
  <c r="H26" i="55"/>
  <c r="H22" i="55"/>
  <c r="H58" i="55"/>
  <c r="H27" i="55"/>
  <c r="H23" i="55"/>
  <c r="H39" i="55"/>
  <c r="H44" i="55" s="1"/>
  <c r="H24" i="55"/>
  <c r="H20" i="55"/>
  <c r="H57" i="55"/>
  <c r="H25" i="55"/>
  <c r="H53" i="55"/>
  <c r="H54" i="55" s="1"/>
  <c r="H58" i="54"/>
  <c r="H44" i="54"/>
  <c r="H39" i="54"/>
  <c r="H24" i="54"/>
  <c r="H57" i="54"/>
  <c r="H60" i="54" s="1"/>
  <c r="H21" i="54"/>
  <c r="H53" i="54"/>
  <c r="H54" i="54" s="1"/>
  <c r="H58" i="52"/>
  <c r="H61" i="52" s="1"/>
  <c r="E66" i="52" s="1"/>
  <c r="H23" i="52"/>
  <c r="H27" i="52"/>
  <c r="H54" i="52"/>
  <c r="H55" i="52" s="1"/>
  <c r="H22" i="52"/>
  <c r="H26" i="52"/>
  <c r="H59" i="52"/>
  <c r="H21" i="52"/>
  <c r="H29" i="52" s="1"/>
  <c r="E36" i="52" s="1"/>
  <c r="H25" i="52"/>
  <c r="H45" i="52"/>
  <c r="H40" i="52"/>
  <c r="H18" i="51"/>
  <c r="H59" i="51"/>
  <c r="H61" i="51" s="1"/>
  <c r="H40" i="51"/>
  <c r="H45" i="51" s="1"/>
  <c r="H54" i="51"/>
  <c r="H55" i="51" s="1"/>
  <c r="E7" i="48"/>
  <c r="E10" i="50"/>
  <c r="E11" i="50" s="1"/>
  <c r="H53" i="50" s="1"/>
  <c r="E10" i="47"/>
  <c r="H82" i="50"/>
  <c r="H80" i="50"/>
  <c r="H79" i="50"/>
  <c r="H72" i="50"/>
  <c r="H71" i="50"/>
  <c r="H73" i="50" s="1"/>
  <c r="H70" i="50"/>
  <c r="H63" i="50"/>
  <c r="H64" i="50" s="1"/>
  <c r="H52" i="50"/>
  <c r="H48" i="50"/>
  <c r="H31" i="50"/>
  <c r="H35" i="50" s="1"/>
  <c r="E29" i="50"/>
  <c r="H82" i="20"/>
  <c r="H80" i="20"/>
  <c r="H79" i="20"/>
  <c r="H83" i="56" l="1"/>
  <c r="H85" i="56" s="1"/>
  <c r="H60" i="55"/>
  <c r="E65" i="55" s="1"/>
  <c r="H23" i="54"/>
  <c r="H28" i="54" s="1"/>
  <c r="E35" i="54" s="1"/>
  <c r="H22" i="54"/>
  <c r="H25" i="54"/>
  <c r="H20" i="54"/>
  <c r="H27" i="54"/>
  <c r="H28" i="55"/>
  <c r="E35" i="55" s="1"/>
  <c r="H77" i="55" s="1"/>
  <c r="E65" i="54"/>
  <c r="H78" i="52"/>
  <c r="H77" i="52"/>
  <c r="H76" i="52"/>
  <c r="E66" i="51"/>
  <c r="H26" i="51"/>
  <c r="H22" i="51"/>
  <c r="H28" i="51"/>
  <c r="H24" i="51"/>
  <c r="H21" i="51"/>
  <c r="H25" i="51"/>
  <c r="H23" i="51"/>
  <c r="H27" i="51"/>
  <c r="E12" i="50"/>
  <c r="H17" i="50"/>
  <c r="H19" i="50"/>
  <c r="H42" i="50"/>
  <c r="H43" i="50" s="1"/>
  <c r="H44" i="50"/>
  <c r="H50" i="50"/>
  <c r="H57" i="50"/>
  <c r="H65" i="50"/>
  <c r="H16" i="50"/>
  <c r="H39" i="50"/>
  <c r="H41" i="50"/>
  <c r="H49" i="50"/>
  <c r="H51" i="50"/>
  <c r="H75" i="55" l="1"/>
  <c r="H82" i="55" s="1"/>
  <c r="H84" i="55" s="1"/>
  <c r="H76" i="55"/>
  <c r="H75" i="54"/>
  <c r="H82" i="54" s="1"/>
  <c r="H84" i="54" s="1"/>
  <c r="H76" i="54"/>
  <c r="H77" i="54"/>
  <c r="H83" i="52"/>
  <c r="H85" i="52" s="1"/>
  <c r="H29" i="51"/>
  <c r="E36" i="51" s="1"/>
  <c r="H77" i="51" s="1"/>
  <c r="H76" i="51"/>
  <c r="H78" i="51"/>
  <c r="H45" i="50"/>
  <c r="H40" i="50"/>
  <c r="H61" i="50"/>
  <c r="H58" i="50"/>
  <c r="H18" i="50"/>
  <c r="H59" i="50"/>
  <c r="H54" i="50"/>
  <c r="H55" i="50" s="1"/>
  <c r="H82" i="49"/>
  <c r="H80" i="49"/>
  <c r="H79" i="49"/>
  <c r="H72" i="49"/>
  <c r="H73" i="49"/>
  <c r="H64" i="49"/>
  <c r="H63" i="49"/>
  <c r="H65" i="49" s="1"/>
  <c r="H52" i="49"/>
  <c r="H48" i="49"/>
  <c r="H31" i="49"/>
  <c r="H35" i="49" s="1"/>
  <c r="E29" i="49"/>
  <c r="E11" i="49"/>
  <c r="H82" i="48"/>
  <c r="H80" i="48"/>
  <c r="H79" i="48"/>
  <c r="H72" i="48"/>
  <c r="H71" i="48"/>
  <c r="H73" i="48" s="1"/>
  <c r="H70" i="48"/>
  <c r="H63" i="48"/>
  <c r="H64" i="48" s="1"/>
  <c r="H52" i="48"/>
  <c r="H48" i="48"/>
  <c r="H31" i="48"/>
  <c r="H35" i="48" s="1"/>
  <c r="E29" i="48"/>
  <c r="E11" i="48"/>
  <c r="H53" i="48" s="1"/>
  <c r="H83" i="51" l="1"/>
  <c r="H85" i="51" s="1"/>
  <c r="E66" i="50"/>
  <c r="H24" i="50"/>
  <c r="H28" i="50"/>
  <c r="H23" i="50"/>
  <c r="H27" i="50"/>
  <c r="H22" i="50"/>
  <c r="H26" i="50"/>
  <c r="H21" i="50"/>
  <c r="H25" i="50"/>
  <c r="H16" i="49"/>
  <c r="H18" i="49" s="1"/>
  <c r="H23" i="49" s="1"/>
  <c r="H39" i="49"/>
  <c r="H41" i="49"/>
  <c r="H49" i="49"/>
  <c r="H51" i="49"/>
  <c r="H54" i="49" s="1"/>
  <c r="H53" i="49"/>
  <c r="E12" i="49"/>
  <c r="H17" i="49"/>
  <c r="H19" i="49"/>
  <c r="H28" i="49"/>
  <c r="H42" i="49"/>
  <c r="H43" i="49" s="1"/>
  <c r="H44" i="49"/>
  <c r="H50" i="49"/>
  <c r="H57" i="49"/>
  <c r="H16" i="48"/>
  <c r="E12" i="48"/>
  <c r="H17" i="48"/>
  <c r="H19" i="48"/>
  <c r="H42" i="48"/>
  <c r="H43" i="48" s="1"/>
  <c r="H44" i="48"/>
  <c r="H50" i="48"/>
  <c r="H57" i="48"/>
  <c r="H65" i="48"/>
  <c r="H39" i="48"/>
  <c r="H41" i="48"/>
  <c r="H49" i="48"/>
  <c r="H54" i="48" s="1"/>
  <c r="H51" i="48"/>
  <c r="H27" i="49" l="1"/>
  <c r="H24" i="49"/>
  <c r="H55" i="48"/>
  <c r="H29" i="50"/>
  <c r="E36" i="50" s="1"/>
  <c r="H78" i="50" s="1"/>
  <c r="H58" i="49"/>
  <c r="H26" i="49"/>
  <c r="H22" i="49"/>
  <c r="H55" i="49"/>
  <c r="H40" i="49"/>
  <c r="H45" i="49" s="1"/>
  <c r="H25" i="49"/>
  <c r="H21" i="49"/>
  <c r="H59" i="49"/>
  <c r="H61" i="49" s="1"/>
  <c r="E66" i="49" s="1"/>
  <c r="H58" i="48"/>
  <c r="H61" i="48" s="1"/>
  <c r="E66" i="48" s="1"/>
  <c r="H18" i="48"/>
  <c r="H40" i="48"/>
  <c r="H45" i="48" s="1"/>
  <c r="H59" i="48"/>
  <c r="H77" i="50" l="1"/>
  <c r="H76" i="50"/>
  <c r="H29" i="49"/>
  <c r="E36" i="49" s="1"/>
  <c r="H78" i="49" s="1"/>
  <c r="H22" i="48"/>
  <c r="H24" i="48"/>
  <c r="H28" i="48"/>
  <c r="H21" i="48"/>
  <c r="H25" i="48"/>
  <c r="H26" i="48"/>
  <c r="H23" i="48"/>
  <c r="H27" i="48"/>
  <c r="H76" i="49" l="1"/>
  <c r="H77" i="49"/>
  <c r="H83" i="50"/>
  <c r="H85" i="50" s="1"/>
  <c r="H29" i="48"/>
  <c r="E36" i="48" s="1"/>
  <c r="H83" i="49" l="1"/>
  <c r="H85" i="49" s="1"/>
  <c r="H77" i="48"/>
  <c r="H78" i="48"/>
  <c r="H76" i="48"/>
  <c r="H83" i="48" s="1"/>
  <c r="H85" i="48" s="1"/>
  <c r="H82" i="47" l="1"/>
  <c r="H80" i="47"/>
  <c r="H79" i="47"/>
  <c r="H72" i="47"/>
  <c r="H71" i="47"/>
  <c r="H70" i="47"/>
  <c r="H73" i="47" s="1"/>
  <c r="H63" i="47"/>
  <c r="H64" i="47" s="1"/>
  <c r="H52" i="47"/>
  <c r="H48" i="47"/>
  <c r="H31" i="47"/>
  <c r="H35" i="47" s="1"/>
  <c r="E29" i="47"/>
  <c r="E11" i="47"/>
  <c r="H53" i="47" s="1"/>
  <c r="E12" i="47" l="1"/>
  <c r="H17" i="47"/>
  <c r="H19" i="47"/>
  <c r="H42" i="47"/>
  <c r="H43" i="47" s="1"/>
  <c r="H44" i="47"/>
  <c r="H50" i="47"/>
  <c r="H57" i="47"/>
  <c r="H65" i="47"/>
  <c r="H16" i="47"/>
  <c r="H39" i="47"/>
  <c r="H41" i="47"/>
  <c r="H49" i="47"/>
  <c r="H51" i="47"/>
  <c r="H18" i="47" l="1"/>
  <c r="H22" i="47" s="1"/>
  <c r="H27" i="47"/>
  <c r="H23" i="47"/>
  <c r="H59" i="47"/>
  <c r="H54" i="47"/>
  <c r="H55" i="47" s="1"/>
  <c r="H24" i="47"/>
  <c r="H45" i="47"/>
  <c r="H40" i="47"/>
  <c r="H25" i="47"/>
  <c r="H21" i="47"/>
  <c r="H58" i="47"/>
  <c r="H61" i="47" s="1"/>
  <c r="H26" i="47"/>
  <c r="H28" i="47"/>
  <c r="I11" i="32"/>
  <c r="E66" i="47" l="1"/>
  <c r="H29" i="47"/>
  <c r="E36" i="47" s="1"/>
  <c r="H76" i="47" s="1"/>
  <c r="L11" i="32"/>
  <c r="H77" i="47" l="1"/>
  <c r="H83" i="47" s="1"/>
  <c r="H85" i="47" s="1"/>
  <c r="H78" i="47"/>
  <c r="M17" i="4"/>
  <c r="M15" i="4"/>
  <c r="M14" i="4"/>
  <c r="M13" i="4"/>
  <c r="M12" i="4"/>
  <c r="H82" i="42"/>
  <c r="H80" i="42"/>
  <c r="H79" i="42"/>
  <c r="H72" i="42"/>
  <c r="H73" i="42"/>
  <c r="H63" i="42"/>
  <c r="H64" i="42" s="1"/>
  <c r="H52" i="42"/>
  <c r="H48" i="42"/>
  <c r="H32" i="42"/>
  <c r="H31" i="42"/>
  <c r="H35" i="42" s="1"/>
  <c r="E29" i="42"/>
  <c r="E11" i="42"/>
  <c r="H53" i="42" s="1"/>
  <c r="H82" i="38"/>
  <c r="H80" i="38"/>
  <c r="H79" i="38"/>
  <c r="H72" i="38"/>
  <c r="H73" i="38"/>
  <c r="H64" i="38"/>
  <c r="H63" i="38"/>
  <c r="H65" i="38" s="1"/>
  <c r="H52" i="38"/>
  <c r="H48" i="38"/>
  <c r="H32" i="38"/>
  <c r="H31" i="38"/>
  <c r="H35" i="38" s="1"/>
  <c r="E29" i="38"/>
  <c r="E11" i="38"/>
  <c r="H53" i="38" s="1"/>
  <c r="H82" i="37"/>
  <c r="H80" i="37"/>
  <c r="H79" i="37"/>
  <c r="H72" i="37"/>
  <c r="H71" i="37"/>
  <c r="H73" i="37" s="1"/>
  <c r="H70" i="37"/>
  <c r="H63" i="37"/>
  <c r="H64" i="37" s="1"/>
  <c r="H52" i="37"/>
  <c r="H48" i="37"/>
  <c r="H32" i="37"/>
  <c r="H31" i="37"/>
  <c r="H35" i="37" s="1"/>
  <c r="E29" i="37"/>
  <c r="E11" i="37"/>
  <c r="H53" i="37" s="1"/>
  <c r="H82" i="35"/>
  <c r="H80" i="35"/>
  <c r="H79" i="35"/>
  <c r="H72" i="35"/>
  <c r="H73" i="35"/>
  <c r="H64" i="35"/>
  <c r="H63" i="35"/>
  <c r="H65" i="35" s="1"/>
  <c r="H52" i="35"/>
  <c r="H48" i="35"/>
  <c r="H32" i="35"/>
  <c r="H31" i="35"/>
  <c r="H35" i="35" s="1"/>
  <c r="E29" i="35"/>
  <c r="E11" i="35"/>
  <c r="H53" i="35" s="1"/>
  <c r="E12" i="42" l="1"/>
  <c r="H17" i="42"/>
  <c r="H19" i="42"/>
  <c r="H42" i="42"/>
  <c r="H43" i="42" s="1"/>
  <c r="H44" i="42"/>
  <c r="H50" i="42"/>
  <c r="H57" i="42"/>
  <c r="H65" i="42"/>
  <c r="H16" i="42"/>
  <c r="H39" i="42"/>
  <c r="H41" i="42"/>
  <c r="H49" i="42"/>
  <c r="H51" i="42"/>
  <c r="H16" i="38"/>
  <c r="H41" i="38"/>
  <c r="E12" i="38"/>
  <c r="H17" i="38"/>
  <c r="H19" i="38"/>
  <c r="H42" i="38"/>
  <c r="H43" i="38" s="1"/>
  <c r="H44" i="38"/>
  <c r="H50" i="38"/>
  <c r="H57" i="38"/>
  <c r="H59" i="38"/>
  <c r="H39" i="38"/>
  <c r="H49" i="38"/>
  <c r="H51" i="38"/>
  <c r="E12" i="37"/>
  <c r="H17" i="37"/>
  <c r="H19" i="37"/>
  <c r="H42" i="37"/>
  <c r="H43" i="37" s="1"/>
  <c r="H44" i="37"/>
  <c r="H50" i="37"/>
  <c r="H57" i="37"/>
  <c r="H65" i="37"/>
  <c r="H16" i="37"/>
  <c r="H39" i="37"/>
  <c r="H41" i="37"/>
  <c r="H49" i="37"/>
  <c r="H51" i="37"/>
  <c r="H16" i="35"/>
  <c r="E12" i="35"/>
  <c r="H17" i="35"/>
  <c r="H19" i="35"/>
  <c r="H42" i="35"/>
  <c r="H43" i="35" s="1"/>
  <c r="H44" i="35"/>
  <c r="H50" i="35"/>
  <c r="H57" i="35"/>
  <c r="H59" i="35"/>
  <c r="H39" i="35"/>
  <c r="H41" i="35"/>
  <c r="H49" i="35"/>
  <c r="H51" i="35"/>
  <c r="H54" i="35" s="1"/>
  <c r="C34" i="32"/>
  <c r="C33" i="32"/>
  <c r="C32" i="32"/>
  <c r="C31" i="32"/>
  <c r="H18" i="37" l="1"/>
  <c r="H18" i="42"/>
  <c r="H24" i="42" s="1"/>
  <c r="H59" i="42"/>
  <c r="H45" i="42"/>
  <c r="H40" i="42"/>
  <c r="H25" i="42"/>
  <c r="H58" i="42"/>
  <c r="H61" i="42" s="1"/>
  <c r="H22" i="42"/>
  <c r="H23" i="42"/>
  <c r="H54" i="42"/>
  <c r="H55" i="42" s="1"/>
  <c r="H28" i="42"/>
  <c r="H40" i="38"/>
  <c r="H45" i="38" s="1"/>
  <c r="H18" i="38"/>
  <c r="H58" i="38"/>
  <c r="H61" i="38" s="1"/>
  <c r="E66" i="38" s="1"/>
  <c r="H54" i="38"/>
  <c r="H55" i="38" s="1"/>
  <c r="H59" i="37"/>
  <c r="H24" i="37"/>
  <c r="H40" i="37"/>
  <c r="H45" i="37" s="1"/>
  <c r="H25" i="37"/>
  <c r="H21" i="37"/>
  <c r="H58" i="37"/>
  <c r="H26" i="37"/>
  <c r="H22" i="37"/>
  <c r="H27" i="37"/>
  <c r="H23" i="37"/>
  <c r="H54" i="37"/>
  <c r="H55" i="37" s="1"/>
  <c r="H28" i="37"/>
  <c r="H55" i="35"/>
  <c r="H40" i="35"/>
  <c r="H45" i="35" s="1"/>
  <c r="H58" i="35"/>
  <c r="H61" i="35" s="1"/>
  <c r="E66" i="35" s="1"/>
  <c r="H18" i="35"/>
  <c r="C30" i="32"/>
  <c r="M11" i="4"/>
  <c r="H61" i="37" l="1"/>
  <c r="E66" i="42"/>
  <c r="H27" i="42"/>
  <c r="H26" i="42"/>
  <c r="H21" i="42"/>
  <c r="E66" i="37"/>
  <c r="H78" i="37" s="1"/>
  <c r="H29" i="42"/>
  <c r="E36" i="42" s="1"/>
  <c r="H76" i="42" s="1"/>
  <c r="H21" i="38"/>
  <c r="H24" i="38"/>
  <c r="H28" i="38"/>
  <c r="H23" i="38"/>
  <c r="H27" i="38"/>
  <c r="H22" i="38"/>
  <c r="H26" i="38"/>
  <c r="H25" i="38"/>
  <c r="H29" i="37"/>
  <c r="E36" i="37" s="1"/>
  <c r="H22" i="35"/>
  <c r="H26" i="35"/>
  <c r="H21" i="35"/>
  <c r="H25" i="35"/>
  <c r="H24" i="35"/>
  <c r="H28" i="35"/>
  <c r="H23" i="35"/>
  <c r="H27" i="35"/>
  <c r="I6" i="32"/>
  <c r="K6" i="32" s="1"/>
  <c r="L6" i="32" s="1"/>
  <c r="C25" i="32" s="1"/>
  <c r="H76" i="37" l="1"/>
  <c r="H78" i="42"/>
  <c r="H77" i="42"/>
  <c r="H83" i="42" s="1"/>
  <c r="H85" i="42" s="1"/>
  <c r="H77" i="37"/>
  <c r="H83" i="37" s="1"/>
  <c r="H85" i="37" s="1"/>
  <c r="H29" i="38"/>
  <c r="E36" i="38" s="1"/>
  <c r="H29" i="35"/>
  <c r="E36" i="35" s="1"/>
  <c r="I3" i="32"/>
  <c r="I4" i="32"/>
  <c r="H77" i="38" l="1"/>
  <c r="H78" i="38"/>
  <c r="H76" i="38"/>
  <c r="H83" i="38" s="1"/>
  <c r="H85" i="38" s="1"/>
  <c r="H77" i="35"/>
  <c r="H78" i="35"/>
  <c r="H76" i="35"/>
  <c r="H83" i="35" s="1"/>
  <c r="H85" i="35" s="1"/>
  <c r="L3" i="32"/>
  <c r="I2" i="32" l="1"/>
  <c r="K2" i="32" s="1"/>
  <c r="L2" i="32" s="1"/>
  <c r="H82" i="26" l="1"/>
  <c r="H80" i="26"/>
  <c r="H79" i="26"/>
  <c r="H82" i="25"/>
  <c r="H80" i="25"/>
  <c r="H79" i="25"/>
  <c r="H81" i="23"/>
  <c r="H79" i="23"/>
  <c r="H78" i="23"/>
  <c r="H82" i="22"/>
  <c r="H80" i="22"/>
  <c r="H79" i="22"/>
  <c r="H82" i="21"/>
  <c r="H80" i="21"/>
  <c r="H79" i="21"/>
  <c r="H32" i="17"/>
  <c r="E12" i="17"/>
  <c r="H40" i="17" l="1"/>
  <c r="F22" i="4"/>
  <c r="M2" i="4"/>
  <c r="M6" i="4" l="1"/>
  <c r="M3" i="4"/>
  <c r="M5" i="4"/>
  <c r="M19" i="4" l="1"/>
  <c r="M20" i="4" s="1"/>
  <c r="C22" i="32" l="1"/>
  <c r="C24" i="32"/>
  <c r="C21" i="32" l="1"/>
  <c r="C28" i="32"/>
  <c r="H82" i="30" l="1"/>
  <c r="E38" i="30"/>
  <c r="H27" i="30" l="1"/>
  <c r="E75" i="30" l="1"/>
  <c r="H87" i="30" s="1"/>
  <c r="H72" i="26"/>
  <c r="H73" i="26"/>
  <c r="H63" i="26"/>
  <c r="H64" i="26" s="1"/>
  <c r="H65" i="26" s="1"/>
  <c r="H52" i="26"/>
  <c r="H48" i="26"/>
  <c r="H32" i="26"/>
  <c r="H31" i="26"/>
  <c r="E29" i="26"/>
  <c r="E11" i="26"/>
  <c r="H53" i="26" s="1"/>
  <c r="H72" i="25"/>
  <c r="H73" i="25"/>
  <c r="H63" i="25"/>
  <c r="H64" i="25" s="1"/>
  <c r="H65" i="25" s="1"/>
  <c r="H52" i="25"/>
  <c r="H48" i="25"/>
  <c r="H31" i="25"/>
  <c r="H35" i="25" s="1"/>
  <c r="E29" i="25"/>
  <c r="E11" i="25"/>
  <c r="H51" i="25" s="1"/>
  <c r="H71" i="23"/>
  <c r="H62" i="23"/>
  <c r="H63" i="23" s="1"/>
  <c r="H64" i="23" s="1"/>
  <c r="H51" i="23"/>
  <c r="H47" i="23"/>
  <c r="H34" i="23"/>
  <c r="E28" i="23"/>
  <c r="E10" i="23"/>
  <c r="H50" i="23" s="1"/>
  <c r="H72" i="22"/>
  <c r="H73" i="22"/>
  <c r="H63" i="22"/>
  <c r="H64" i="22" s="1"/>
  <c r="H65" i="22" s="1"/>
  <c r="H52" i="22"/>
  <c r="H48" i="22"/>
  <c r="H32" i="22"/>
  <c r="H31" i="22"/>
  <c r="H35" i="22" s="1"/>
  <c r="E29" i="22"/>
  <c r="E11" i="22"/>
  <c r="H19" i="22" s="1"/>
  <c r="H72" i="21"/>
  <c r="H70" i="21"/>
  <c r="H73" i="21" s="1"/>
  <c r="H63" i="21"/>
  <c r="H52" i="21"/>
  <c r="H48" i="21"/>
  <c r="H31" i="21"/>
  <c r="E29" i="21"/>
  <c r="E11" i="21"/>
  <c r="H72" i="20"/>
  <c r="H71" i="20"/>
  <c r="H70" i="20"/>
  <c r="H63" i="20"/>
  <c r="H52" i="20"/>
  <c r="H48" i="20"/>
  <c r="H32" i="20"/>
  <c r="H31" i="20"/>
  <c r="H35" i="20" s="1"/>
  <c r="E29" i="20"/>
  <c r="E11" i="20"/>
  <c r="H51" i="20" s="1"/>
  <c r="H73" i="17"/>
  <c r="H64" i="17"/>
  <c r="H53" i="17"/>
  <c r="H49" i="17"/>
  <c r="H33" i="17"/>
  <c r="E30" i="17"/>
  <c r="E13" i="17" s="1"/>
  <c r="H35" i="26" l="1"/>
  <c r="H74" i="17"/>
  <c r="H72" i="23"/>
  <c r="H73" i="20"/>
  <c r="H35" i="21"/>
  <c r="H50" i="17"/>
  <c r="H36" i="17"/>
  <c r="H50" i="26"/>
  <c r="H51" i="26"/>
  <c r="H39" i="26"/>
  <c r="H40" i="26" s="1"/>
  <c r="H57" i="26"/>
  <c r="H58" i="26" s="1"/>
  <c r="E12" i="26"/>
  <c r="H41" i="26"/>
  <c r="H16" i="26"/>
  <c r="H17" i="26"/>
  <c r="H44" i="26"/>
  <c r="H19" i="26"/>
  <c r="H49" i="26"/>
  <c r="H91" i="30"/>
  <c r="H89" i="30"/>
  <c r="H88" i="30"/>
  <c r="H85" i="30"/>
  <c r="H86" i="30"/>
  <c r="H42" i="26"/>
  <c r="H43" i="26" s="1"/>
  <c r="H39" i="25"/>
  <c r="H50" i="25"/>
  <c r="H42" i="25"/>
  <c r="H43" i="25" s="1"/>
  <c r="H53" i="25"/>
  <c r="E12" i="25"/>
  <c r="H44" i="25"/>
  <c r="H16" i="25"/>
  <c r="H17" i="25"/>
  <c r="H57" i="25"/>
  <c r="H49" i="25"/>
  <c r="H19" i="25"/>
  <c r="H41" i="25"/>
  <c r="H38" i="23"/>
  <c r="H41" i="23"/>
  <c r="H42" i="23" s="1"/>
  <c r="H52" i="23"/>
  <c r="H15" i="23"/>
  <c r="H58" i="23" s="1"/>
  <c r="E11" i="23"/>
  <c r="H43" i="23"/>
  <c r="H16" i="23"/>
  <c r="H56" i="23"/>
  <c r="H48" i="23"/>
  <c r="H18" i="23"/>
  <c r="H49" i="23"/>
  <c r="H40" i="23"/>
  <c r="H39" i="22"/>
  <c r="H49" i="22"/>
  <c r="H50" i="22"/>
  <c r="H41" i="22"/>
  <c r="H51" i="22"/>
  <c r="H42" i="22"/>
  <c r="H43" i="22" s="1"/>
  <c r="E12" i="22"/>
  <c r="H53" i="22"/>
  <c r="H44" i="22"/>
  <c r="H16" i="22"/>
  <c r="H17" i="22"/>
  <c r="H57" i="22"/>
  <c r="H51" i="21"/>
  <c r="H41" i="21"/>
  <c r="H16" i="21"/>
  <c r="H59" i="21"/>
  <c r="H50" i="21"/>
  <c r="H19" i="21"/>
  <c r="E12" i="21"/>
  <c r="H42" i="21"/>
  <c r="H43" i="21" s="1"/>
  <c r="H49" i="21"/>
  <c r="H39" i="21"/>
  <c r="H44" i="21"/>
  <c r="H57" i="21"/>
  <c r="H17" i="21"/>
  <c r="H53" i="21"/>
  <c r="H64" i="21"/>
  <c r="H65" i="21" s="1"/>
  <c r="H49" i="20"/>
  <c r="H42" i="20"/>
  <c r="H43" i="20" s="1"/>
  <c r="H50" i="20"/>
  <c r="H19" i="20"/>
  <c r="H39" i="20"/>
  <c r="H40" i="20" s="1"/>
  <c r="H53" i="20"/>
  <c r="H64" i="20"/>
  <c r="H65" i="20" s="1"/>
  <c r="E12" i="20"/>
  <c r="H44" i="20"/>
  <c r="H16" i="20"/>
  <c r="H17" i="20"/>
  <c r="H57" i="20"/>
  <c r="H41" i="20"/>
  <c r="H51" i="17"/>
  <c r="H20" i="17"/>
  <c r="H17" i="17"/>
  <c r="H45" i="17"/>
  <c r="H58" i="17"/>
  <c r="H18" i="17"/>
  <c r="H43" i="17"/>
  <c r="H44" i="17" s="1"/>
  <c r="H52" i="17"/>
  <c r="H42" i="17"/>
  <c r="H54" i="17"/>
  <c r="H65" i="17"/>
  <c r="H66" i="17" s="1"/>
  <c r="H18" i="21" l="1"/>
  <c r="H54" i="26"/>
  <c r="H55" i="26" s="1"/>
  <c r="H22" i="21"/>
  <c r="H18" i="26"/>
  <c r="H59" i="26"/>
  <c r="H61" i="26" s="1"/>
  <c r="H92" i="30"/>
  <c r="H94" i="30" s="1"/>
  <c r="H26" i="21"/>
  <c r="H45" i="26"/>
  <c r="H18" i="25"/>
  <c r="H59" i="25"/>
  <c r="H58" i="25"/>
  <c r="H54" i="25"/>
  <c r="H55" i="25" s="1"/>
  <c r="H40" i="25"/>
  <c r="H45" i="25" s="1"/>
  <c r="H39" i="23"/>
  <c r="H44" i="23" s="1"/>
  <c r="H53" i="23"/>
  <c r="H54" i="23" s="1"/>
  <c r="H57" i="23"/>
  <c r="H60" i="23" s="1"/>
  <c r="H17" i="23"/>
  <c r="H18" i="22"/>
  <c r="H25" i="22" s="1"/>
  <c r="H58" i="22"/>
  <c r="H23" i="22"/>
  <c r="H59" i="22"/>
  <c r="H28" i="22"/>
  <c r="H40" i="22"/>
  <c r="H45" i="22" s="1"/>
  <c r="H54" i="22"/>
  <c r="H55" i="22" s="1"/>
  <c r="H25" i="21"/>
  <c r="H54" i="21"/>
  <c r="H55" i="21" s="1"/>
  <c r="H21" i="21"/>
  <c r="H40" i="21"/>
  <c r="H45" i="21" s="1"/>
  <c r="H58" i="21"/>
  <c r="H61" i="21" s="1"/>
  <c r="H45" i="20"/>
  <c r="H59" i="20"/>
  <c r="H18" i="20"/>
  <c r="H54" i="20"/>
  <c r="H55" i="20" s="1"/>
  <c r="H58" i="20"/>
  <c r="H19" i="17"/>
  <c r="H25" i="17" s="1"/>
  <c r="H55" i="17"/>
  <c r="H56" i="17" s="1"/>
  <c r="H41" i="17"/>
  <c r="H46" i="17" s="1"/>
  <c r="H59" i="17"/>
  <c r="H60" i="17"/>
  <c r="E11" i="31"/>
  <c r="H23" i="21" l="1"/>
  <c r="H29" i="21" s="1"/>
  <c r="E36" i="21" s="1"/>
  <c r="H76" i="21" s="1"/>
  <c r="H28" i="21"/>
  <c r="H27" i="21"/>
  <c r="H24" i="21"/>
  <c r="E66" i="26"/>
  <c r="H61" i="25"/>
  <c r="E66" i="25" s="1"/>
  <c r="E66" i="21"/>
  <c r="H77" i="21" s="1"/>
  <c r="H21" i="26"/>
  <c r="H28" i="26"/>
  <c r="H26" i="26"/>
  <c r="H25" i="26"/>
  <c r="H22" i="26"/>
  <c r="H24" i="26"/>
  <c r="H27" i="26"/>
  <c r="H23" i="26"/>
  <c r="H61" i="20"/>
  <c r="E66" i="20" s="1"/>
  <c r="H62" i="17"/>
  <c r="E67" i="17" s="1"/>
  <c r="H22" i="25"/>
  <c r="H25" i="25"/>
  <c r="H26" i="25"/>
  <c r="H28" i="25"/>
  <c r="H24" i="25"/>
  <c r="H27" i="25"/>
  <c r="H23" i="25"/>
  <c r="H21" i="25"/>
  <c r="E65" i="23"/>
  <c r="H25" i="23"/>
  <c r="H20" i="23"/>
  <c r="H24" i="23"/>
  <c r="H26" i="23"/>
  <c r="H21" i="23"/>
  <c r="H22" i="23"/>
  <c r="H27" i="23"/>
  <c r="H23" i="23"/>
  <c r="H24" i="22"/>
  <c r="H22" i="22"/>
  <c r="H26" i="22"/>
  <c r="H61" i="22"/>
  <c r="E66" i="22" s="1"/>
  <c r="H21" i="22"/>
  <c r="H27" i="22"/>
  <c r="H27" i="20"/>
  <c r="H22" i="20"/>
  <c r="H28" i="20"/>
  <c r="H26" i="20"/>
  <c r="H24" i="20"/>
  <c r="H21" i="20"/>
  <c r="H23" i="20"/>
  <c r="H25" i="20"/>
  <c r="H23" i="17"/>
  <c r="H27" i="17"/>
  <c r="H24" i="17"/>
  <c r="H29" i="17"/>
  <c r="H22" i="17"/>
  <c r="H28" i="17"/>
  <c r="H26" i="17"/>
  <c r="H78" i="21" l="1"/>
  <c r="H29" i="26"/>
  <c r="E36" i="26" s="1"/>
  <c r="H30" i="17"/>
  <c r="E37" i="17" s="1"/>
  <c r="H78" i="17" s="1"/>
  <c r="H29" i="25"/>
  <c r="E36" i="25" s="1"/>
  <c r="H28" i="23"/>
  <c r="E35" i="23" s="1"/>
  <c r="H76" i="23" s="1"/>
  <c r="H29" i="22"/>
  <c r="E36" i="22" s="1"/>
  <c r="H78" i="22" s="1"/>
  <c r="H83" i="21"/>
  <c r="H85" i="21" s="1"/>
  <c r="H29" i="20"/>
  <c r="E36" i="20" s="1"/>
  <c r="H76" i="26" l="1"/>
  <c r="H77" i="26"/>
  <c r="H78" i="26"/>
  <c r="H77" i="23"/>
  <c r="H75" i="23"/>
  <c r="H79" i="17"/>
  <c r="H77" i="17"/>
  <c r="H77" i="25"/>
  <c r="H76" i="25"/>
  <c r="H78" i="25"/>
  <c r="H77" i="22"/>
  <c r="H76" i="22"/>
  <c r="H77" i="20"/>
  <c r="H76" i="20"/>
  <c r="H78" i="20"/>
  <c r="H83" i="22" l="1"/>
  <c r="H85" i="22" s="1"/>
  <c r="H83" i="26"/>
  <c r="H85" i="26" s="1"/>
  <c r="H82" i="23"/>
  <c r="H84" i="23" s="1"/>
  <c r="H83" i="25" l="1"/>
  <c r="H85" i="25" s="1"/>
  <c r="H83" i="20"/>
  <c r="H85" i="20" s="1"/>
  <c r="H84" i="17" l="1"/>
  <c r="H86" i="17" s="1"/>
  <c r="L4" i="32"/>
  <c r="C23" i="32" s="1"/>
</calcChain>
</file>

<file path=xl/comments1.xml><?xml version="1.0" encoding="utf-8"?>
<comments xmlns="http://schemas.openxmlformats.org/spreadsheetml/2006/main">
  <authors>
    <author>Autor</author>
  </authors>
  <commentList>
    <comment ref="B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 xml:space="preserve">Autor: </t>
        </r>
        <r>
          <rPr>
            <sz val="9"/>
            <color indexed="81"/>
            <rFont val="Tahoma"/>
            <family val="2"/>
          </rPr>
          <t xml:space="preserve">a depender do grau do risco do serviço. De 1% - baixo a 3% - alto. Caso a empresa apresente SAT/RAT diferente deste percentual dev apresentar documento que comprove o grau de risco da sua empresa. "Sapweb"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2.xml><?xml version="1.0" encoding="utf-8"?>
<comments xmlns="http://schemas.openxmlformats.org/spreadsheetml/2006/main">
  <authors>
    <author>Autor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3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4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5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6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7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8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9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20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21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22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23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sharedStrings.xml><?xml version="1.0" encoding="utf-8"?>
<sst xmlns="http://schemas.openxmlformats.org/spreadsheetml/2006/main" count="3077" uniqueCount="186">
  <si>
    <t>CARGO</t>
  </si>
  <si>
    <t>Salário-base</t>
  </si>
  <si>
    <t>A</t>
  </si>
  <si>
    <t>INSS</t>
  </si>
  <si>
    <t>FGTS</t>
  </si>
  <si>
    <t>INCRA</t>
  </si>
  <si>
    <t>SEBRAE</t>
  </si>
  <si>
    <t>B</t>
  </si>
  <si>
    <t>C</t>
  </si>
  <si>
    <t>D</t>
  </si>
  <si>
    <t>E</t>
  </si>
  <si>
    <t>F</t>
  </si>
  <si>
    <t>Lucro</t>
  </si>
  <si>
    <t>Nº</t>
  </si>
  <si>
    <t>TOTAL A SEREM CONTRATADOS EM REGISTRO DE PREÇO</t>
  </si>
  <si>
    <t>CBO</t>
  </si>
  <si>
    <t>Nº do Processo</t>
  </si>
  <si>
    <t>Licitação Nº</t>
  </si>
  <si>
    <t>Data</t>
  </si>
  <si>
    <t>Município/UF</t>
  </si>
  <si>
    <t>Ano do Acordo ou da Convenção Coletiva ou Sentença Normativa ou Dissídio Coletivo</t>
  </si>
  <si>
    <t>Quantidade de Meses da Execução Contratual</t>
  </si>
  <si>
    <t>COMPOSIÇÃO DE CUSTOS E VALORES PARA A PROPOSTA DE PREÇOS</t>
  </si>
  <si>
    <t>ANEXO IV - PLANILHA DE COMPOSIÇÃO DE CUSTOS E VALORES PARA PROPOSTA DE PREÇOS</t>
  </si>
  <si>
    <t>ANEXO I - PLANILHA DE VALORES E CUSTOS DOS POSTOS</t>
  </si>
  <si>
    <t>Adicional de Periculosidade</t>
  </si>
  <si>
    <t>Adicional Noturno</t>
  </si>
  <si>
    <t>Adicional de Hora Noturna Reduzida</t>
  </si>
  <si>
    <t>Outros (especificar)</t>
  </si>
  <si>
    <t>Incidência dos encargos do Submódulo 2.2 sobre a composição da remuneração</t>
  </si>
  <si>
    <t>MÓDULO 1 - COMPOSIÇÃO DA REMUNERAÇÃO *</t>
  </si>
  <si>
    <t>* Valor mensal devido ao empregado pela prestação do serviço no período de 12 meses</t>
  </si>
  <si>
    <t>MÓDULO 2 -  ENCARGOS  E BENEFÍCIOS ANUAIS, MENSAIS E DIÁRIOS</t>
  </si>
  <si>
    <t>SUBMÓDULO 2.1 - 13º SALÁRIO, FÉRIAS E ADICIONAL DE FÉRIAS</t>
  </si>
  <si>
    <t>13º  Salário</t>
  </si>
  <si>
    <t>Férias e Adicional de férias</t>
  </si>
  <si>
    <t xml:space="preserve">TOTAL </t>
  </si>
  <si>
    <t>Incidências dos encargos do submódulo 2.2 sobre o 13º salário, férias e adicional de férias</t>
  </si>
  <si>
    <t>TOTAL</t>
  </si>
  <si>
    <t>G</t>
  </si>
  <si>
    <t>H</t>
  </si>
  <si>
    <t>Salário Educação</t>
  </si>
  <si>
    <t>SAT</t>
  </si>
  <si>
    <t>SESC ou SESI</t>
  </si>
  <si>
    <t>SENAI - SENAC</t>
  </si>
  <si>
    <t>SUBMÓDULO 2.2 - ENCARGOS PREVIDENCIÁRIOS (GPS), FUNDO DE GARANTIA POR TEMPO DE SERVIÇO (FGTS) E OUTRAS CONTRIBUIÇÕES *</t>
  </si>
  <si>
    <t>Transporte</t>
  </si>
  <si>
    <t>Auxílio-Refeição/Alimentação</t>
  </si>
  <si>
    <t>SUBMÓDULO 2.3 - BENEFÍCIOS MENSAIS E DIÁRIOS **</t>
  </si>
  <si>
    <t>Assistência médica e familiar</t>
  </si>
  <si>
    <t>MÓDULO 3 - PROVISÃO PARA RESCISÃO</t>
  </si>
  <si>
    <t>Aviso-prévio indenizado</t>
  </si>
  <si>
    <t>Incidência do FGTS sobre aviso-prévio indenizado</t>
  </si>
  <si>
    <t>Multa sobre FGTS e contribuições sociais sobre aviso-prévio indenizado</t>
  </si>
  <si>
    <t>Aviso-prévio trabalhado</t>
  </si>
  <si>
    <t>MÓDULO 4 - CUSTO DE REPOSIÇÃO DE PROFISSIONAL AUSENTE</t>
  </si>
  <si>
    <t>Substituto na cobertura de férias</t>
  </si>
  <si>
    <t>Substituto na cobertura de ausencias legais</t>
  </si>
  <si>
    <t>Substituto na cobertura de licença-paternidade</t>
  </si>
  <si>
    <t>Substituto na cobertura de Ausencia por acidente de trabalho</t>
  </si>
  <si>
    <t>Substituto na cobertura de Afastamento Maternidade</t>
  </si>
  <si>
    <t>Substituto na cobertura de outras ocorrencias (especificar)</t>
  </si>
  <si>
    <t>Incidência dos encargos do submódulo 2.2 sobre as ausências legais</t>
  </si>
  <si>
    <t>SUBMÓDULO 4.1 - AFASTAMENTO MATERNIDADE</t>
  </si>
  <si>
    <t>Férias acrescidas de 1/3 pagas ao substituto pelos 120d de reposição</t>
  </si>
  <si>
    <t>Incidência dos encargos do Submódulo 2.2 sobre as férias acrescidas de 1/3 pagas ao substituto pelos 120d de reposição</t>
  </si>
  <si>
    <t>Incidência dos encargos do Submódulo 2.2 sobre a remuneração e o 13º salário proporcionais aos 120d de reposição</t>
  </si>
  <si>
    <t>Outros</t>
  </si>
  <si>
    <t>SUBMÓDULO 4.2 -SUBSTITUTO NA INTRAJORNADA</t>
  </si>
  <si>
    <t>Substituto na cobertura de intervalo para repouso ou alimentação</t>
  </si>
  <si>
    <t>Incidência dos encargos do Submódulo 2.2 sobre o intervalo para repouso e alimentação</t>
  </si>
  <si>
    <t>TOTAL DO MÓDULO 4</t>
  </si>
  <si>
    <t>TOTAL DO MÓDULO 2</t>
  </si>
  <si>
    <t>MÓDULO 5 - INSUMOS DIVERSOS</t>
  </si>
  <si>
    <t>Uniformes</t>
  </si>
  <si>
    <t>Materiais</t>
  </si>
  <si>
    <t>Equipamentos</t>
  </si>
  <si>
    <t>Custos indiretos</t>
  </si>
  <si>
    <t>Tributos</t>
  </si>
  <si>
    <t>Tributos Federais (PIS)</t>
  </si>
  <si>
    <t>Tributos Federais (COFINS)</t>
  </si>
  <si>
    <t>Tributos Estaduais (ICMS)</t>
  </si>
  <si>
    <t>Tributos Estaduais (ISS)</t>
  </si>
  <si>
    <t>Incidência de GPS, FGTS e outras constribuições sobre o aviso-prévio trabalhado ***</t>
  </si>
  <si>
    <t>MÓDULO 6 -  CUSTOS INDIRETOS, TRIBUTOS E LUCRO ****</t>
  </si>
  <si>
    <t>CUSTO TOTAL POR EMPREGADO</t>
  </si>
  <si>
    <t xml:space="preserve">SUBMÓDULO 2.2 - ENCARGOS PREVIDENCIÁRIOS (GPS), FUNDO DE GARANTIA POR TEMPO DE SERVIÇO (FGTS) E OUTRAS CONTRIBUIÇÕES </t>
  </si>
  <si>
    <t>* SIMPLES NACIONAL *</t>
  </si>
  <si>
    <t>** LUCRO PRESUMIDO **</t>
  </si>
  <si>
    <t>** SIMPLES NACIONAL **</t>
  </si>
  <si>
    <t>MÓDULO 6 -  CUSTOS INDIRETOS, TRIBUTOS E LUCRO</t>
  </si>
  <si>
    <t>Site de Média Salarial</t>
  </si>
  <si>
    <t>Adicional de Insalubridade (Ver grau de ins. 10%, 20% ou 40% Sobre o salário mínimo)</t>
  </si>
  <si>
    <t>Incidência de GPS, FGTS e outras constribuições sobre o aviso-prévio trabalhado</t>
  </si>
  <si>
    <t xml:space="preserve">MÓDULOS EM VERDE - A SEREM PAGOS MENSALMENTE </t>
  </si>
  <si>
    <t>MÓDULOS EM AZUL - CONFORME OCORRÊNCIAS COMPROVADAS;</t>
  </si>
  <si>
    <t>QTD. SOLICITADA</t>
  </si>
  <si>
    <t>QTD. LICITADA</t>
  </si>
  <si>
    <t>CH</t>
  </si>
  <si>
    <t>S.B</t>
  </si>
  <si>
    <t>FONTE</t>
  </si>
  <si>
    <t>Valor do Posto</t>
  </si>
  <si>
    <t>Carga Horária por Dia</t>
  </si>
  <si>
    <t>Despesa Média Mensal</t>
  </si>
  <si>
    <t>Valor da Hora Extra</t>
  </si>
  <si>
    <t xml:space="preserve">Total de Horas p/ mês p/ Equiparação </t>
  </si>
  <si>
    <t>Total de Hrs/Mês em $</t>
  </si>
  <si>
    <t>Despesa com equiparação de horas</t>
  </si>
  <si>
    <t>Carga Horária Mensal</t>
  </si>
  <si>
    <t>DESPESA EQUIPARADA</t>
  </si>
  <si>
    <t>VALOR PMPA</t>
  </si>
  <si>
    <t>VALOR TERCEIRIZADO</t>
  </si>
  <si>
    <t>VALOR FINAL</t>
  </si>
  <si>
    <t>VALOR MENSAL</t>
  </si>
  <si>
    <t>VALOR ANUAL</t>
  </si>
  <si>
    <t>Tributos Municipais (ISS)</t>
  </si>
  <si>
    <t>Empresas de cessão de mão de obra não podem usar o Simples Nacional como regime de tributação.Acontece que, nos termos do mencionado art. 15 inciso XXI, da Resolução CGNS nª 140/2018, a empresa que realize cessão ou locação de mão de obra não poderá recolher os tributos pelo SIMPLES NACIONAL.</t>
  </si>
  <si>
    <t xml:space="preserve">AUXILIAR ADMINISTRATIVO </t>
  </si>
  <si>
    <t>AUXILIAR DE COZINHA</t>
  </si>
  <si>
    <t>AUXILIAR DE LIMPEZA</t>
  </si>
  <si>
    <t>MONITOR DE TRANSPORTES</t>
  </si>
  <si>
    <t>PORTEIRO</t>
  </si>
  <si>
    <t>TRATORISTA</t>
  </si>
  <si>
    <t xml:space="preserve">CC MG000612/2020 </t>
  </si>
  <si>
    <t xml:space="preserve">Site de Média Salarial </t>
  </si>
  <si>
    <t>4110-05</t>
  </si>
  <si>
    <t>5135-05</t>
  </si>
  <si>
    <t>5143-20</t>
  </si>
  <si>
    <t>3341-15</t>
  </si>
  <si>
    <t>7824-10</t>
  </si>
  <si>
    <t>5174-10</t>
  </si>
  <si>
    <t>6410-15</t>
  </si>
  <si>
    <t>AUXILIAR ADMINISTRATIVO</t>
  </si>
  <si>
    <t xml:space="preserve">CC MG001809/2019 </t>
  </si>
  <si>
    <t>Não há cargo efetivo</t>
  </si>
  <si>
    <t>LACTARISTA</t>
  </si>
  <si>
    <t>TÉCNICO EM SEMÁFORO</t>
  </si>
  <si>
    <t>OPERADOR DE CARGAS E MATERIAIS</t>
  </si>
  <si>
    <t>7233-05</t>
  </si>
  <si>
    <t>3131-05</t>
  </si>
  <si>
    <t>3341-10</t>
  </si>
  <si>
    <t>4141-10</t>
  </si>
  <si>
    <t>TRATORITA</t>
  </si>
  <si>
    <t xml:space="preserve"> OPERADOR DE EQUIP. DE PINTURA VIÁRIA</t>
  </si>
  <si>
    <t>OPERADOR DE CARGOS E MATERIAIS</t>
  </si>
  <si>
    <t xml:space="preserve"> </t>
  </si>
  <si>
    <t>OPERADOR DE EQUIP. DE PINTURA DE FAIXA</t>
  </si>
  <si>
    <t>OPERADOR DE EQUIPAMENTO DE PINTURA DE FAIXA</t>
  </si>
  <si>
    <t xml:space="preserve">                      </t>
  </si>
  <si>
    <t xml:space="preserve">                    </t>
  </si>
  <si>
    <t xml:space="preserve">                                                                                                    </t>
  </si>
  <si>
    <t xml:space="preserve">        </t>
  </si>
  <si>
    <t>6h</t>
  </si>
  <si>
    <t>AUXILIAR DE LIMPEZA COM ADICIONAL DE INSALUBRIDADE GRAU MÉDIO</t>
  </si>
  <si>
    <t>AUXILIAR DE LIMPEZA COM ADICIONAL DE INSALUBRIDADE GRAU MÁXIMO</t>
  </si>
  <si>
    <t>Outros (especificar) - plano odontológico</t>
  </si>
  <si>
    <t>PORTEIRO COM ADICIONAL NOTURNO</t>
  </si>
  <si>
    <t>Valor do Posto com ad. Insalubridade médio</t>
  </si>
  <si>
    <t>Valor do Posto com ad. Insalubridade máximo</t>
  </si>
  <si>
    <t>Valor do Posto com ad. Noturno</t>
  </si>
  <si>
    <t>MOTORISTA  DE CAMINHÃO</t>
  </si>
  <si>
    <t>MOTORISTA DE ONIBUS</t>
  </si>
  <si>
    <t>MOTORISTA DE CARRO</t>
  </si>
  <si>
    <t>CC MG001714/2019</t>
  </si>
  <si>
    <t>7825-10</t>
  </si>
  <si>
    <t>7823-05</t>
  </si>
  <si>
    <t>PORTEIRO 12 X 36</t>
  </si>
  <si>
    <t>MOTORISTA DE ÔNIBUS</t>
  </si>
  <si>
    <t>MOTORISTA DE CAMINHÃO</t>
  </si>
  <si>
    <t xml:space="preserve">13º  Salário </t>
  </si>
  <si>
    <t>AUXILIAR DE LIMPEZA COM ADICIONAL NOTURNO</t>
  </si>
  <si>
    <t>SUBMÓDULO 4.2 -SUBSTITUTO NA INTRAJORNADA - PAGAMENTO POR FATO GERADOR</t>
  </si>
  <si>
    <t>SUBMÓDULO 4.1 - AFASTAMENTO MATERNIDADE - PAGAMENTO POR FATO GERADOR</t>
  </si>
  <si>
    <t>MÓDULO 4 - CUSTO DE REPOSIÇÃO DE PROFISSIONAL AUSENTE - PAGAMENTO POR FATO GERADOR</t>
  </si>
  <si>
    <t>MÓDULO 3 - PROVISÃO PARA RESCISÃO - PAGAMENTO POR FATO GERADOR</t>
  </si>
  <si>
    <t>SUBMÓDULO 2.1 - 13º SALÁRIO, FÉRIAS E ADICIONAL DE FÉRIAS - PAGAMENTO POR FATO GERADOR</t>
  </si>
  <si>
    <t>MÓDULO 3 - PROVISÃO PARA RESCISÃO -PAGAMENTO POR FATO GERADOR</t>
  </si>
  <si>
    <t>SUBMÓDULO 4.2 -SUBSTITUTO NA INTRAJORNADA -PAGAMENTO POR FATO GERADOR</t>
  </si>
  <si>
    <t>MÓDULO 3 - PROVISÃO PARA RESCISÃO  - PAGAMENTO POR FATO GERADOR</t>
  </si>
  <si>
    <t>MONITOR EDUCACIONAL</t>
  </si>
  <si>
    <t>COZINHEIRO</t>
  </si>
  <si>
    <t>5132-05</t>
  </si>
  <si>
    <t>Bruna Tosta Barreiro</t>
  </si>
  <si>
    <t>Assistente da Secretaria de Dsenvolvimento Econômico</t>
  </si>
  <si>
    <t>PORTEIRO COM ADICIONAL NOTURNO 12x36</t>
  </si>
  <si>
    <t>PORTEIRO 12x36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</si>
</sst>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* #,##0.00_-;\-&quot;R$&quot;* #,##0.00_-;_-&quot;R$&quot;* &quot;-&quot;??_-;_-@_-"/>
    <numFmt numFmtId="164" formatCode="&quot;R$&quot;\ #,##0.00;[Red]\-&quot;R$&quot;\ #,##0.00"/>
    <numFmt numFmtId="165" formatCode="0.0000%"/>
    <numFmt numFmtId="166" formatCode="_-&quot;R$&quot;* #,##0.0000_-;\-&quot;R$&quot;* #,##0.0000_-;_-&quot;R$&quot;* &quot;-&quot;????_-;_-@_-"/>
    <numFmt numFmtId="167" formatCode="_-[$R$-416]\ * #,##0.00_-;\-[$R$-416]\ * #,##0.00_-;_-[$R$-416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u/>
      <sz val="12"/>
      <color theme="6" tint="-0.499984740745262"/>
      <name val="Calibri"/>
      <family val="2"/>
      <scheme val="minor"/>
    </font>
    <font>
      <sz val="10"/>
      <color rgb="FF000000"/>
      <name val="Helvetica"/>
    </font>
    <font>
      <b/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477">
    <xf numFmtId="0" fontId="0" fillId="0" borderId="0" xfId="0"/>
    <xf numFmtId="0" fontId="0" fillId="0" borderId="1" xfId="0" applyBorder="1"/>
    <xf numFmtId="165" fontId="0" fillId="0" borderId="0" xfId="0" applyNumberFormat="1"/>
    <xf numFmtId="44" fontId="0" fillId="0" borderId="0" xfId="1" applyFont="1"/>
    <xf numFmtId="44" fontId="0" fillId="0" borderId="0" xfId="0" applyNumberFormat="1"/>
    <xf numFmtId="4" fontId="5" fillId="0" borderId="1" xfId="0" applyNumberFormat="1" applyFont="1" applyFill="1" applyBorder="1" applyAlignment="1">
      <alignment horizontal="left" vertical="top" shrinkToFit="1"/>
    </xf>
    <xf numFmtId="44" fontId="5" fillId="0" borderId="1" xfId="1" applyFont="1" applyBorder="1" applyAlignment="1">
      <alignment vertical="center"/>
    </xf>
    <xf numFmtId="44" fontId="5" fillId="0" borderId="1" xfId="1" applyFont="1" applyBorder="1" applyAlignment="1">
      <alignment vertical="center"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8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0" borderId="0" xfId="0" applyFill="1" applyBorder="1"/>
    <xf numFmtId="44" fontId="0" fillId="0" borderId="1" xfId="1" applyFont="1" applyBorder="1"/>
    <xf numFmtId="0" fontId="2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8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2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2" fillId="16" borderId="1" xfId="0" applyFont="1" applyFill="1" applyBorder="1"/>
    <xf numFmtId="0" fontId="2" fillId="16" borderId="1" xfId="0" applyFont="1" applyFill="1" applyBorder="1" applyAlignment="1">
      <alignment vertical="center"/>
    </xf>
    <xf numFmtId="0" fontId="0" fillId="16" borderId="2" xfId="0" applyFont="1" applyFill="1" applyBorder="1" applyAlignment="1">
      <alignment horizontal="center"/>
    </xf>
    <xf numFmtId="0" fontId="0" fillId="16" borderId="3" xfId="0" applyFont="1" applyFill="1" applyBorder="1" applyAlignment="1">
      <alignment horizontal="center"/>
    </xf>
    <xf numFmtId="0" fontId="0" fillId="16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0" fillId="8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0" fontId="0" fillId="0" borderId="0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left" vertical="top" shrinkToFit="1"/>
    </xf>
    <xf numFmtId="0" fontId="2" fillId="5" borderId="1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/>
    <xf numFmtId="0" fontId="0" fillId="0" borderId="27" xfId="0" applyBorder="1"/>
    <xf numFmtId="4" fontId="5" fillId="0" borderId="27" xfId="0" applyNumberFormat="1" applyFont="1" applyFill="1" applyBorder="1" applyAlignment="1">
      <alignment horizontal="left" vertical="top" shrinkToFit="1"/>
    </xf>
    <xf numFmtId="44" fontId="0" fillId="0" borderId="27" xfId="1" applyFont="1" applyBorder="1"/>
    <xf numFmtId="0" fontId="0" fillId="0" borderId="27" xfId="0" applyBorder="1" applyAlignment="1">
      <alignment vertical="center"/>
    </xf>
    <xf numFmtId="0" fontId="2" fillId="0" borderId="28" xfId="0" applyFont="1" applyBorder="1"/>
    <xf numFmtId="0" fontId="2" fillId="0" borderId="28" xfId="0" applyFont="1" applyFill="1" applyBorder="1"/>
    <xf numFmtId="0" fontId="2" fillId="0" borderId="29" xfId="0" applyFont="1" applyFill="1" applyBorder="1"/>
    <xf numFmtId="0" fontId="0" fillId="0" borderId="30" xfId="0" applyBorder="1"/>
    <xf numFmtId="4" fontId="5" fillId="0" borderId="30" xfId="0" applyNumberFormat="1" applyFont="1" applyFill="1" applyBorder="1" applyAlignment="1">
      <alignment horizontal="left" vertical="top" shrinkToFit="1"/>
    </xf>
    <xf numFmtId="44" fontId="5" fillId="0" borderId="30" xfId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/>
    <xf numFmtId="44" fontId="0" fillId="0" borderId="0" xfId="1" applyFont="1" applyBorder="1"/>
    <xf numFmtId="0" fontId="0" fillId="0" borderId="1" xfId="1" applyNumberFormat="1" applyFont="1" applyBorder="1"/>
    <xf numFmtId="0" fontId="6" fillId="4" borderId="3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44" fontId="0" fillId="0" borderId="1" xfId="0" applyNumberFormat="1" applyBorder="1"/>
    <xf numFmtId="0" fontId="0" fillId="2" borderId="1" xfId="0" applyFill="1" applyBorder="1"/>
    <xf numFmtId="0" fontId="0" fillId="0" borderId="31" xfId="0" applyFill="1" applyBorder="1"/>
    <xf numFmtId="4" fontId="5" fillId="0" borderId="31" xfId="0" applyNumberFormat="1" applyFont="1" applyFill="1" applyBorder="1" applyAlignment="1">
      <alignment horizontal="left" vertical="top" shrinkToFit="1"/>
    </xf>
    <xf numFmtId="44" fontId="0" fillId="0" borderId="31" xfId="1" applyFont="1" applyFill="1" applyBorder="1"/>
    <xf numFmtId="44" fontId="2" fillId="5" borderId="1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44" fontId="0" fillId="0" borderId="1" xfId="0" applyNumberFormat="1" applyFill="1" applyBorder="1"/>
    <xf numFmtId="0" fontId="0" fillId="0" borderId="0" xfId="0" applyBorder="1"/>
    <xf numFmtId="4" fontId="5" fillId="0" borderId="0" xfId="0" applyNumberFormat="1" applyFont="1" applyFill="1" applyBorder="1" applyAlignment="1">
      <alignment horizontal="left" vertical="top" shrinkToFit="1"/>
    </xf>
    <xf numFmtId="44" fontId="5" fillId="0" borderId="0" xfId="1" applyFont="1" applyBorder="1" applyAlignment="1">
      <alignment vertical="center"/>
    </xf>
    <xf numFmtId="44" fontId="0" fillId="0" borderId="0" xfId="0" applyNumberFormat="1" applyBorder="1"/>
    <xf numFmtId="0" fontId="2" fillId="0" borderId="32" xfId="0" applyFont="1" applyBorder="1" applyAlignment="1">
      <alignment horizontal="center"/>
    </xf>
    <xf numFmtId="0" fontId="2" fillId="0" borderId="33" xfId="0" applyFont="1" applyFill="1" applyBorder="1"/>
    <xf numFmtId="44" fontId="0" fillId="0" borderId="5" xfId="1" applyFont="1" applyBorder="1"/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44" fontId="0" fillId="0" borderId="5" xfId="0" applyNumberFormat="1" applyBorder="1"/>
    <xf numFmtId="44" fontId="0" fillId="0" borderId="22" xfId="0" applyNumberFormat="1" applyBorder="1"/>
    <xf numFmtId="0" fontId="3" fillId="0" borderId="0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6" fontId="0" fillId="0" borderId="0" xfId="0" applyNumberFormat="1"/>
    <xf numFmtId="44" fontId="13" fillId="0" borderId="0" xfId="1" applyFont="1"/>
    <xf numFmtId="44" fontId="0" fillId="19" borderId="27" xfId="1" applyFont="1" applyFill="1" applyBorder="1"/>
    <xf numFmtId="44" fontId="5" fillId="19" borderId="1" xfId="1" applyFont="1" applyFill="1" applyBorder="1" applyAlignment="1">
      <alignment vertical="center"/>
    </xf>
    <xf numFmtId="44" fontId="0" fillId="19" borderId="1" xfId="1" applyFont="1" applyFill="1" applyBorder="1"/>
    <xf numFmtId="44" fontId="5" fillId="19" borderId="30" xfId="1" applyFont="1" applyFill="1" applyBorder="1" applyAlignment="1">
      <alignment vertical="center"/>
    </xf>
    <xf numFmtId="44" fontId="13" fillId="0" borderId="20" xfId="1" applyFont="1" applyBorder="1" applyAlignment="1"/>
    <xf numFmtId="0" fontId="13" fillId="0" borderId="0" xfId="0" applyFont="1" applyFill="1" applyBorder="1" applyAlignment="1">
      <alignment wrapText="1"/>
    </xf>
    <xf numFmtId="0" fontId="2" fillId="7" borderId="1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13" fillId="0" borderId="0" xfId="0" applyFont="1"/>
    <xf numFmtId="0" fontId="0" fillId="16" borderId="2" xfId="0" applyFont="1" applyFill="1" applyBorder="1" applyAlignment="1">
      <alignment horizontal="center"/>
    </xf>
    <xf numFmtId="0" fontId="0" fillId="16" borderId="4" xfId="0" applyFont="1" applyFill="1" applyBorder="1" applyAlignment="1">
      <alignment horizontal="center"/>
    </xf>
    <xf numFmtId="0" fontId="0" fillId="16" borderId="3" xfId="0" applyFont="1" applyFill="1" applyBorder="1" applyAlignment="1">
      <alignment horizontal="center"/>
    </xf>
    <xf numFmtId="0" fontId="15" fillId="0" borderId="36" xfId="0" applyFont="1" applyBorder="1"/>
    <xf numFmtId="0" fontId="2" fillId="0" borderId="40" xfId="0" applyFont="1" applyBorder="1" applyAlignment="1">
      <alignment horizontal="center"/>
    </xf>
    <xf numFmtId="0" fontId="2" fillId="0" borderId="41" xfId="0" applyFont="1" applyFill="1" applyBorder="1"/>
    <xf numFmtId="0" fontId="0" fillId="0" borderId="17" xfId="0" applyBorder="1"/>
    <xf numFmtId="4" fontId="5" fillId="0" borderId="17" xfId="0" applyNumberFormat="1" applyFont="1" applyFill="1" applyBorder="1" applyAlignment="1">
      <alignment horizontal="left" vertical="top" shrinkToFit="1"/>
    </xf>
    <xf numFmtId="44" fontId="5" fillId="19" borderId="17" xfId="1" applyFont="1" applyFill="1" applyBorder="1" applyAlignment="1">
      <alignment vertical="center"/>
    </xf>
    <xf numFmtId="44" fontId="5" fillId="0" borderId="17" xfId="1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8" borderId="2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0" fillId="8" borderId="3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Fill="1" applyBorder="1"/>
    <xf numFmtId="0" fontId="0" fillId="0" borderId="43" xfId="0" applyBorder="1"/>
    <xf numFmtId="4" fontId="5" fillId="0" borderId="43" xfId="0" applyNumberFormat="1" applyFont="1" applyFill="1" applyBorder="1" applyAlignment="1">
      <alignment horizontal="left" vertical="top" shrinkToFit="1"/>
    </xf>
    <xf numFmtId="44" fontId="5" fillId="19" borderId="43" xfId="1" applyFont="1" applyFill="1" applyBorder="1" applyAlignment="1">
      <alignment vertical="center"/>
    </xf>
    <xf numFmtId="44" fontId="5" fillId="0" borderId="43" xfId="1" applyFont="1" applyBorder="1" applyAlignment="1">
      <alignment vertical="center"/>
    </xf>
    <xf numFmtId="0" fontId="0" fillId="0" borderId="43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Fill="1" applyBorder="1"/>
    <xf numFmtId="0" fontId="0" fillId="0" borderId="31" xfId="0" applyBorder="1"/>
    <xf numFmtId="44" fontId="5" fillId="19" borderId="31" xfId="1" applyFont="1" applyFill="1" applyBorder="1" applyAlignment="1">
      <alignment vertical="center"/>
    </xf>
    <xf numFmtId="44" fontId="5" fillId="0" borderId="31" xfId="1" applyFont="1" applyBorder="1" applyAlignment="1">
      <alignment vertical="center"/>
    </xf>
    <xf numFmtId="0" fontId="8" fillId="0" borderId="4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4" fontId="0" fillId="0" borderId="30" xfId="0" applyNumberFormat="1" applyBorder="1"/>
    <xf numFmtId="0" fontId="16" fillId="0" borderId="1" xfId="0" applyFont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8" borderId="3" xfId="0" applyFont="1" applyFill="1" applyBorder="1" applyAlignment="1">
      <alignment horizontal="center" wrapText="1"/>
    </xf>
    <xf numFmtId="0" fontId="17" fillId="4" borderId="22" xfId="0" applyFont="1" applyFill="1" applyBorder="1" applyAlignment="1">
      <alignment horizontal="center" vertical="center" wrapText="1"/>
    </xf>
    <xf numFmtId="167" fontId="5" fillId="19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8" borderId="2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0" fillId="8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4" fontId="0" fillId="0" borderId="17" xfId="0" applyNumberFormat="1" applyBorder="1"/>
    <xf numFmtId="0" fontId="2" fillId="0" borderId="4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17" borderId="2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2" fillId="16" borderId="2" xfId="0" applyFont="1" applyFill="1" applyBorder="1" applyAlignment="1">
      <alignment horizontal="left"/>
    </xf>
    <xf numFmtId="0" fontId="2" fillId="16" borderId="3" xfId="0" applyFont="1" applyFill="1" applyBorder="1" applyAlignment="1">
      <alignment horizontal="left"/>
    </xf>
    <xf numFmtId="0" fontId="2" fillId="16" borderId="4" xfId="0" applyFont="1" applyFill="1" applyBorder="1" applyAlignment="1">
      <alignment horizontal="left"/>
    </xf>
    <xf numFmtId="4" fontId="0" fillId="16" borderId="1" xfId="0" applyNumberFormat="1" applyFill="1" applyBorder="1" applyAlignment="1">
      <alignment horizontal="center"/>
    </xf>
    <xf numFmtId="4" fontId="0" fillId="16" borderId="2" xfId="0" applyNumberFormat="1" applyFill="1" applyBorder="1" applyAlignment="1">
      <alignment horizontal="center"/>
    </xf>
    <xf numFmtId="4" fontId="0" fillId="16" borderId="3" xfId="0" applyNumberFormat="1" applyFill="1" applyBorder="1" applyAlignment="1">
      <alignment horizontal="center"/>
    </xf>
    <xf numFmtId="4" fontId="0" fillId="16" borderId="4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left" wrapText="1"/>
    </xf>
    <xf numFmtId="0" fontId="2" fillId="16" borderId="3" xfId="0" applyFont="1" applyFill="1" applyBorder="1" applyAlignment="1">
      <alignment horizontal="left" wrapText="1"/>
    </xf>
    <xf numFmtId="0" fontId="2" fillId="16" borderId="4" xfId="0" applyFont="1" applyFill="1" applyBorder="1" applyAlignment="1">
      <alignment horizontal="left" wrapText="1"/>
    </xf>
    <xf numFmtId="0" fontId="2" fillId="16" borderId="1" xfId="0" applyFont="1" applyFill="1" applyBorder="1" applyAlignment="1">
      <alignment horizontal="center"/>
    </xf>
    <xf numFmtId="44" fontId="0" fillId="16" borderId="1" xfId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4" fontId="0" fillId="0" borderId="2" xfId="1" applyFont="1" applyFill="1" applyBorder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165" fontId="0" fillId="16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44" fontId="4" fillId="6" borderId="1" xfId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0" fillId="0" borderId="2" xfId="2" applyNumberFormat="1" applyFont="1" applyBorder="1" applyAlignment="1">
      <alignment horizontal="center"/>
    </xf>
    <xf numFmtId="165" fontId="0" fillId="0" borderId="3" xfId="2" applyNumberFormat="1" applyFont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165" fontId="0" fillId="16" borderId="1" xfId="0" applyNumberFormat="1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9" fillId="17" borderId="2" xfId="0" applyFont="1" applyFill="1" applyBorder="1" applyAlignment="1">
      <alignment horizontal="center" wrapText="1"/>
    </xf>
    <xf numFmtId="0" fontId="9" fillId="17" borderId="3" xfId="0" applyFont="1" applyFill="1" applyBorder="1" applyAlignment="1">
      <alignment horizontal="center" wrapText="1"/>
    </xf>
    <xf numFmtId="0" fontId="9" fillId="17" borderId="4" xfId="0" applyFont="1" applyFill="1" applyBorder="1" applyAlignment="1">
      <alignment horizontal="center" wrapText="1"/>
    </xf>
    <xf numFmtId="0" fontId="0" fillId="16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165" fontId="0" fillId="16" borderId="1" xfId="2" applyNumberFormat="1" applyFont="1" applyFill="1" applyBorder="1" applyAlignment="1">
      <alignment horizontal="right"/>
    </xf>
    <xf numFmtId="0" fontId="2" fillId="17" borderId="1" xfId="0" applyFon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165" fontId="0" fillId="16" borderId="2" xfId="0" applyNumberFormat="1" applyFill="1" applyBorder="1" applyAlignment="1">
      <alignment horizontal="right"/>
    </xf>
    <xf numFmtId="165" fontId="0" fillId="16" borderId="3" xfId="0" applyNumberFormat="1" applyFill="1" applyBorder="1" applyAlignment="1">
      <alignment horizontal="right"/>
    </xf>
    <xf numFmtId="165" fontId="0" fillId="16" borderId="4" xfId="0" applyNumberFormat="1" applyFill="1" applyBorder="1" applyAlignment="1">
      <alignment horizontal="right"/>
    </xf>
    <xf numFmtId="165" fontId="2" fillId="16" borderId="2" xfId="0" applyNumberFormat="1" applyFont="1" applyFill="1" applyBorder="1" applyAlignment="1">
      <alignment horizontal="right"/>
    </xf>
    <xf numFmtId="165" fontId="2" fillId="16" borderId="3" xfId="0" applyNumberFormat="1" applyFont="1" applyFill="1" applyBorder="1" applyAlignment="1">
      <alignment horizontal="right"/>
    </xf>
    <xf numFmtId="165" fontId="2" fillId="16" borderId="4" xfId="0" applyNumberFormat="1" applyFont="1" applyFill="1" applyBorder="1" applyAlignment="1">
      <alignment horizontal="right"/>
    </xf>
    <xf numFmtId="0" fontId="0" fillId="16" borderId="2" xfId="0" applyFill="1" applyBorder="1" applyAlignment="1">
      <alignment horizontal="center" wrapText="1"/>
    </xf>
    <xf numFmtId="0" fontId="0" fillId="16" borderId="4" xfId="0" applyFill="1" applyBorder="1" applyAlignment="1">
      <alignment horizontal="center" wrapText="1"/>
    </xf>
    <xf numFmtId="0" fontId="2" fillId="16" borderId="2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0" fillId="16" borderId="2" xfId="0" applyFill="1" applyBorder="1" applyAlignment="1">
      <alignment horizontal="center" vertical="center" wrapText="1"/>
    </xf>
    <xf numFmtId="0" fontId="0" fillId="16" borderId="4" xfId="0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44" fontId="0" fillId="8" borderId="2" xfId="0" applyNumberFormat="1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1" fillId="0" borderId="2" xfId="2" applyNumberFormat="1" applyFont="1" applyBorder="1" applyAlignment="1">
      <alignment horizontal="right" vertical="center"/>
    </xf>
    <xf numFmtId="165" fontId="1" fillId="0" borderId="3" xfId="2" applyNumberFormat="1" applyFont="1" applyBorder="1" applyAlignment="1">
      <alignment horizontal="right" vertical="center"/>
    </xf>
    <xf numFmtId="165" fontId="1" fillId="0" borderId="4" xfId="2" applyNumberFormat="1" applyFont="1" applyBorder="1" applyAlignment="1">
      <alignment horizontal="right" vertical="center"/>
    </xf>
    <xf numFmtId="44" fontId="1" fillId="0" borderId="1" xfId="1" applyFont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44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9" borderId="2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right"/>
    </xf>
    <xf numFmtId="165" fontId="2" fillId="6" borderId="3" xfId="0" applyNumberFormat="1" applyFont="1" applyFill="1" applyBorder="1" applyAlignment="1">
      <alignment horizontal="right"/>
    </xf>
    <xf numFmtId="165" fontId="2" fillId="6" borderId="4" xfId="0" applyNumberFormat="1" applyFont="1" applyFill="1" applyBorder="1" applyAlignment="1">
      <alignment horizontal="right"/>
    </xf>
    <xf numFmtId="44" fontId="0" fillId="6" borderId="1" xfId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8" borderId="2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2" fillId="12" borderId="17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16" borderId="4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 wrapText="1"/>
    </xf>
    <xf numFmtId="0" fontId="0" fillId="16" borderId="4" xfId="0" applyFont="1" applyFill="1" applyBorder="1" applyAlignment="1">
      <alignment horizontal="center" wrapText="1"/>
    </xf>
    <xf numFmtId="44" fontId="0" fillId="16" borderId="2" xfId="0" applyNumberFormat="1" applyFont="1" applyFill="1" applyBorder="1" applyAlignment="1">
      <alignment horizontal="center"/>
    </xf>
    <xf numFmtId="0" fontId="0" fillId="16" borderId="3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 vertical="center"/>
    </xf>
    <xf numFmtId="0" fontId="0" fillId="16" borderId="4" xfId="0" applyFont="1" applyFill="1" applyBorder="1" applyAlignment="1">
      <alignment horizontal="center" vertical="center"/>
    </xf>
    <xf numFmtId="0" fontId="0" fillId="16" borderId="2" xfId="0" applyFont="1" applyFill="1" applyBorder="1" applyAlignment="1">
      <alignment horizontal="center" vertical="center" wrapText="1"/>
    </xf>
    <xf numFmtId="0" fontId="0" fillId="16" borderId="4" xfId="0" applyFont="1" applyFill="1" applyBorder="1" applyAlignment="1">
      <alignment horizontal="center" vertical="center" wrapText="1"/>
    </xf>
    <xf numFmtId="165" fontId="1" fillId="16" borderId="2" xfId="2" applyNumberFormat="1" applyFont="1" applyFill="1" applyBorder="1" applyAlignment="1">
      <alignment horizontal="right" vertical="center"/>
    </xf>
    <xf numFmtId="165" fontId="1" fillId="16" borderId="3" xfId="2" applyNumberFormat="1" applyFont="1" applyFill="1" applyBorder="1" applyAlignment="1">
      <alignment horizontal="right" vertical="center"/>
    </xf>
    <xf numFmtId="165" fontId="1" fillId="16" borderId="4" xfId="2" applyNumberFormat="1" applyFont="1" applyFill="1" applyBorder="1" applyAlignment="1">
      <alignment horizontal="right" vertical="center"/>
    </xf>
    <xf numFmtId="44" fontId="1" fillId="16" borderId="1" xfId="1" applyFont="1" applyFill="1" applyBorder="1" applyAlignment="1">
      <alignment horizontal="center"/>
    </xf>
    <xf numFmtId="44" fontId="0" fillId="16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9" fontId="0" fillId="16" borderId="2" xfId="0" applyNumberFormat="1" applyFont="1" applyFill="1" applyBorder="1" applyAlignment="1">
      <alignment horizontal="center"/>
    </xf>
    <xf numFmtId="0" fontId="1" fillId="16" borderId="2" xfId="2" applyNumberFormat="1" applyFont="1" applyFill="1" applyBorder="1" applyAlignment="1">
      <alignment horizontal="center" vertical="center"/>
    </xf>
    <xf numFmtId="0" fontId="1" fillId="16" borderId="3" xfId="2" applyNumberFormat="1" applyFont="1" applyFill="1" applyBorder="1" applyAlignment="1">
      <alignment horizontal="center" vertical="center"/>
    </xf>
    <xf numFmtId="0" fontId="1" fillId="16" borderId="4" xfId="2" applyNumberFormat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2" fillId="10" borderId="6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1" xfId="2" applyNumberFormat="1" applyFont="1" applyBorder="1" applyAlignment="1">
      <alignment horizontal="right"/>
    </xf>
    <xf numFmtId="9" fontId="0" fillId="8" borderId="2" xfId="0" applyNumberFormat="1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165" fontId="2" fillId="6" borderId="19" xfId="0" applyNumberFormat="1" applyFont="1" applyFill="1" applyBorder="1" applyAlignment="1">
      <alignment horizontal="right"/>
    </xf>
    <xf numFmtId="165" fontId="2" fillId="6" borderId="20" xfId="0" applyNumberFormat="1" applyFont="1" applyFill="1" applyBorder="1" applyAlignment="1">
      <alignment horizontal="right"/>
    </xf>
    <xf numFmtId="165" fontId="2" fillId="6" borderId="21" xfId="0" applyNumberFormat="1" applyFont="1" applyFill="1" applyBorder="1" applyAlignment="1">
      <alignment horizontal="right"/>
    </xf>
    <xf numFmtId="44" fontId="0" fillId="6" borderId="17" xfId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right"/>
    </xf>
    <xf numFmtId="0" fontId="1" fillId="0" borderId="2" xfId="2" applyNumberFormat="1" applyFont="1" applyBorder="1" applyAlignment="1">
      <alignment horizontal="center" vertical="center"/>
    </xf>
    <xf numFmtId="0" fontId="1" fillId="0" borderId="3" xfId="2" applyNumberFormat="1" applyFont="1" applyBorder="1" applyAlignment="1">
      <alignment horizontal="center" vertical="center"/>
    </xf>
    <xf numFmtId="0" fontId="1" fillId="0" borderId="4" xfId="2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14" borderId="2" xfId="0" applyFont="1" applyFill="1" applyBorder="1" applyAlignment="1">
      <alignment horizontal="left" wrapText="1"/>
    </xf>
    <xf numFmtId="0" fontId="2" fillId="14" borderId="3" xfId="0" applyFont="1" applyFill="1" applyBorder="1" applyAlignment="1">
      <alignment horizontal="left" wrapText="1"/>
    </xf>
    <xf numFmtId="0" fontId="2" fillId="14" borderId="4" xfId="0" applyFont="1" applyFill="1" applyBorder="1" applyAlignment="1">
      <alignment horizontal="left" wrapText="1"/>
    </xf>
    <xf numFmtId="44" fontId="0" fillId="9" borderId="2" xfId="1" applyFont="1" applyFill="1" applyBorder="1" applyAlignment="1">
      <alignment horizontal="center" vertical="center"/>
    </xf>
    <xf numFmtId="44" fontId="0" fillId="9" borderId="3" xfId="1" applyFont="1" applyFill="1" applyBorder="1" applyAlignment="1">
      <alignment horizontal="center" vertical="center"/>
    </xf>
    <xf numFmtId="44" fontId="0" fillId="9" borderId="4" xfId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left" vertical="center" wrapText="1"/>
    </xf>
    <xf numFmtId="0" fontId="0" fillId="9" borderId="3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18" borderId="2" xfId="0" applyFont="1" applyFill="1" applyBorder="1" applyAlignment="1">
      <alignment horizontal="left" vertical="center" wrapText="1"/>
    </xf>
    <xf numFmtId="0" fontId="2" fillId="18" borderId="3" xfId="0" applyFont="1" applyFill="1" applyBorder="1" applyAlignment="1">
      <alignment horizontal="left" vertical="center" wrapText="1"/>
    </xf>
    <xf numFmtId="0" fontId="2" fillId="18" borderId="4" xfId="0" applyFont="1" applyFill="1" applyBorder="1" applyAlignment="1">
      <alignment horizontal="left" vertical="center" wrapText="1"/>
    </xf>
    <xf numFmtId="44" fontId="0" fillId="18" borderId="2" xfId="1" applyFont="1" applyFill="1" applyBorder="1" applyAlignment="1">
      <alignment horizontal="center" vertical="center"/>
    </xf>
    <xf numFmtId="44" fontId="0" fillId="18" borderId="3" xfId="1" applyFont="1" applyFill="1" applyBorder="1" applyAlignment="1">
      <alignment horizontal="center" vertical="center"/>
    </xf>
    <xf numFmtId="44" fontId="0" fillId="18" borderId="4" xfId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19" borderId="2" xfId="0" applyFont="1" applyFill="1" applyBorder="1" applyAlignment="1">
      <alignment horizontal="left" vertical="center" wrapText="1"/>
    </xf>
    <xf numFmtId="0" fontId="2" fillId="19" borderId="3" xfId="0" applyFont="1" applyFill="1" applyBorder="1" applyAlignment="1">
      <alignment horizontal="left" vertical="center" wrapText="1"/>
    </xf>
    <xf numFmtId="0" fontId="2" fillId="19" borderId="4" xfId="0" applyFont="1" applyFill="1" applyBorder="1" applyAlignment="1">
      <alignment horizontal="left" vertical="center" wrapText="1"/>
    </xf>
    <xf numFmtId="44" fontId="0" fillId="19" borderId="2" xfId="1" applyFont="1" applyFill="1" applyBorder="1" applyAlignment="1">
      <alignment horizontal="center" vertical="center"/>
    </xf>
    <xf numFmtId="44" fontId="0" fillId="19" borderId="3" xfId="1" applyFont="1" applyFill="1" applyBorder="1" applyAlignment="1">
      <alignment horizontal="center" vertical="center"/>
    </xf>
    <xf numFmtId="44" fontId="0" fillId="19" borderId="4" xfId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right" wrapText="1"/>
    </xf>
    <xf numFmtId="165" fontId="2" fillId="6" borderId="3" xfId="0" applyNumberFormat="1" applyFont="1" applyFill="1" applyBorder="1" applyAlignment="1">
      <alignment horizontal="right" wrapText="1"/>
    </xf>
    <xf numFmtId="165" fontId="2" fillId="6" borderId="4" xfId="0" applyNumberFormat="1" applyFont="1" applyFill="1" applyBorder="1" applyAlignment="1">
      <alignment horizontal="right" wrapText="1"/>
    </xf>
    <xf numFmtId="44" fontId="0" fillId="6" borderId="1" xfId="1" applyFont="1" applyFill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44" fontId="0" fillId="8" borderId="2" xfId="0" applyNumberFormat="1" applyFont="1" applyFill="1" applyBorder="1" applyAlignment="1">
      <alignment horizontal="center" wrapText="1"/>
    </xf>
    <xf numFmtId="0" fontId="0" fillId="8" borderId="3" xfId="0" applyFont="1" applyFill="1" applyBorder="1" applyAlignment="1">
      <alignment horizontal="center" wrapText="1"/>
    </xf>
    <xf numFmtId="0" fontId="2" fillId="12" borderId="17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65" fontId="1" fillId="0" borderId="2" xfId="2" applyNumberFormat="1" applyFont="1" applyBorder="1" applyAlignment="1">
      <alignment horizontal="right" vertical="center" wrapText="1"/>
    </xf>
    <xf numFmtId="165" fontId="1" fillId="0" borderId="3" xfId="2" applyNumberFormat="1" applyFont="1" applyBorder="1" applyAlignment="1">
      <alignment horizontal="right" vertical="center" wrapText="1"/>
    </xf>
    <xf numFmtId="165" fontId="1" fillId="0" borderId="4" xfId="2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0" fontId="2" fillId="13" borderId="1" xfId="0" applyFont="1" applyFill="1" applyBorder="1" applyAlignment="1">
      <alignment horizontal="center" wrapText="1"/>
    </xf>
    <xf numFmtId="44" fontId="0" fillId="13" borderId="1" xfId="0" applyNumberFormat="1" applyFont="1" applyFill="1" applyBorder="1" applyAlignment="1">
      <alignment horizontal="center" wrapText="1"/>
    </xf>
    <xf numFmtId="0" fontId="0" fillId="13" borderId="1" xfId="0" applyFont="1" applyFill="1" applyBorder="1" applyAlignment="1">
      <alignment horizontal="center" wrapText="1"/>
    </xf>
    <xf numFmtId="9" fontId="0" fillId="8" borderId="2" xfId="0" applyNumberFormat="1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44" fontId="0" fillId="0" borderId="2" xfId="1" applyFont="1" applyBorder="1" applyAlignment="1">
      <alignment horizontal="center" wrapText="1"/>
    </xf>
    <xf numFmtId="44" fontId="0" fillId="0" borderId="3" xfId="1" applyFont="1" applyBorder="1" applyAlignment="1">
      <alignment horizontal="center" wrapText="1"/>
    </xf>
    <xf numFmtId="44" fontId="0" fillId="0" borderId="4" xfId="1" applyFont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right" wrapText="1"/>
    </xf>
    <xf numFmtId="165" fontId="0" fillId="0" borderId="2" xfId="0" applyNumberFormat="1" applyBorder="1" applyAlignment="1">
      <alignment horizontal="right" wrapText="1"/>
    </xf>
    <xf numFmtId="165" fontId="0" fillId="0" borderId="3" xfId="0" applyNumberFormat="1" applyBorder="1" applyAlignment="1">
      <alignment horizontal="right" wrapText="1"/>
    </xf>
    <xf numFmtId="165" fontId="0" fillId="0" borderId="4" xfId="0" applyNumberFormat="1" applyBorder="1" applyAlignment="1">
      <alignment horizontal="right" wrapText="1"/>
    </xf>
    <xf numFmtId="0" fontId="2" fillId="10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5" fontId="0" fillId="0" borderId="1" xfId="2" applyNumberFormat="1" applyFont="1" applyBorder="1" applyAlignment="1">
      <alignment horizontal="right" wrapText="1"/>
    </xf>
    <xf numFmtId="0" fontId="0" fillId="14" borderId="2" xfId="0" applyFill="1" applyBorder="1" applyAlignment="1">
      <alignment horizontal="center" wrapText="1"/>
    </xf>
    <xf numFmtId="0" fontId="0" fillId="14" borderId="4" xfId="0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right" wrapText="1"/>
    </xf>
    <xf numFmtId="165" fontId="0" fillId="0" borderId="2" xfId="2" applyNumberFormat="1" applyFont="1" applyBorder="1" applyAlignment="1">
      <alignment horizontal="center" wrapText="1"/>
    </xf>
    <xf numFmtId="165" fontId="0" fillId="0" borderId="3" xfId="2" applyNumberFormat="1" applyFont="1" applyBorder="1" applyAlignment="1">
      <alignment horizontal="center" wrapText="1"/>
    </xf>
    <xf numFmtId="165" fontId="0" fillId="0" borderId="4" xfId="2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44" fontId="4" fillId="6" borderId="1" xfId="1" applyFont="1" applyFill="1" applyBorder="1" applyAlignment="1">
      <alignment horizont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4" fontId="0" fillId="0" borderId="2" xfId="1" applyFont="1" applyFill="1" applyBorder="1" applyAlignment="1">
      <alignment horizontal="center" vertical="center" wrapText="1"/>
    </xf>
    <xf numFmtId="44" fontId="0" fillId="0" borderId="3" xfId="1" applyFont="1" applyFill="1" applyBorder="1" applyAlignment="1">
      <alignment horizontal="center" vertical="center" wrapText="1"/>
    </xf>
    <xf numFmtId="44" fontId="0" fillId="0" borderId="4" xfId="1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0" fontId="2" fillId="11" borderId="4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" xfId="2" applyNumberFormat="1" applyFont="1" applyBorder="1" applyAlignment="1">
      <alignment horizontal="center" vertical="center" wrapText="1"/>
    </xf>
    <xf numFmtId="0" fontId="1" fillId="0" borderId="3" xfId="2" applyNumberFormat="1" applyFont="1" applyBorder="1" applyAlignment="1">
      <alignment horizontal="center" vertical="center" wrapText="1"/>
    </xf>
    <xf numFmtId="0" fontId="1" fillId="0" borderId="4" xfId="2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</cellXfs>
  <cellStyles count="4">
    <cellStyle name="Moeda" xfId="1" builtinId="4"/>
    <cellStyle name="Normal" xfId="0" builtinId="0"/>
    <cellStyle name="Normal 2" xfId="3"/>
    <cellStyle name="Porcentagem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CARGO/FUNÇÃO</a:t>
            </a:r>
            <a:r>
              <a:rPr lang="pt-BR" baseline="0"/>
              <a:t> SERVIDOR </a:t>
            </a:r>
            <a:r>
              <a:rPr lang="pt-BR"/>
              <a:t>PMPA x TERCEIRIZADO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'COMPARAÇÃO PMPA'!$C$20</c:f>
              <c:strCache>
                <c:ptCount val="1"/>
                <c:pt idx="0">
                  <c:v>DESPESA EQUIPARADA</c:v>
                </c:pt>
              </c:strCache>
            </c:strRef>
          </c:tx>
          <c:invertIfNegative val="0"/>
          <c:cat>
            <c:strRef>
              <c:f>'COMPARAÇÃO PMPA'!$B$21:$B$36</c:f>
              <c:strCache>
                <c:ptCount val="16"/>
                <c:pt idx="0">
                  <c:v>AUXILIAR ADMINISTRATIVO</c:v>
                </c:pt>
                <c:pt idx="1">
                  <c:v>AUXILIAR DE COZINHA</c:v>
                </c:pt>
                <c:pt idx="2">
                  <c:v>AUXILIAR DE LIMPEZA</c:v>
                </c:pt>
                <c:pt idx="3">
                  <c:v>MONITOR DE TRANSPORTES</c:v>
                </c:pt>
                <c:pt idx="4">
                  <c:v>MOTORISTA DE CAMINHÃO</c:v>
                </c:pt>
                <c:pt idx="5">
                  <c:v>MOTORISTA DE ÔNIBUS</c:v>
                </c:pt>
                <c:pt idx="6">
                  <c:v>MOTORISTA DE CARRO</c:v>
                </c:pt>
                <c:pt idx="7">
                  <c:v>PORTEIRO</c:v>
                </c:pt>
                <c:pt idx="8">
                  <c:v>PORTEIRO 12 X 36</c:v>
                </c:pt>
                <c:pt idx="9">
                  <c:v>TRATORISTA</c:v>
                </c:pt>
                <c:pt idx="10">
                  <c:v>LACTARISTA</c:v>
                </c:pt>
                <c:pt idx="11">
                  <c:v>OPERADOR DE EQUIP. DE PINTURA DE FAIXA</c:v>
                </c:pt>
                <c:pt idx="12">
                  <c:v>TÉCNICO EM SEMÁFORO</c:v>
                </c:pt>
                <c:pt idx="13">
                  <c:v>OPERADOR DE CARGOS E MATERIAIS</c:v>
                </c:pt>
                <c:pt idx="14">
                  <c:v>COZINHEIRO</c:v>
                </c:pt>
                <c:pt idx="15">
                  <c:v>MONITOR EDUCACIONAL</c:v>
                </c:pt>
              </c:strCache>
            </c:strRef>
          </c:cat>
          <c:val>
            <c:numRef>
              <c:f>'COMPARAÇÃO PMPA'!$C$21:$C$36</c:f>
              <c:numCache>
                <c:formatCode>_("R$"* #,##0.00_);_("R$"* \(#,##0.00\);_("R$"* "-"??_);_(@_)</c:formatCode>
                <c:ptCount val="16"/>
                <c:pt idx="0">
                  <c:v>4196.2833333333338</c:v>
                </c:pt>
                <c:pt idx="1">
                  <c:v>3598.96</c:v>
                </c:pt>
                <c:pt idx="2">
                  <c:v>3598.96</c:v>
                </c:pt>
                <c:pt idx="3">
                  <c:v>0</c:v>
                </c:pt>
                <c:pt idx="4">
                  <c:v>3789.0311733333333</c:v>
                </c:pt>
                <c:pt idx="5">
                  <c:v>3789.0311733333333</c:v>
                </c:pt>
                <c:pt idx="6">
                  <c:v>3789.0311733333333</c:v>
                </c:pt>
                <c:pt idx="7">
                  <c:v>0</c:v>
                </c:pt>
                <c:pt idx="8">
                  <c:v>0</c:v>
                </c:pt>
                <c:pt idx="9">
                  <c:v>3485.02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TERCEIRIZADO</c:v>
          </c:tx>
          <c:invertIfNegative val="0"/>
          <c:val>
            <c:numRef>
              <c:f>'COMPARAÇÃO PMPA'!$C$40:$C$55</c:f>
              <c:numCache>
                <c:formatCode>_("R$"* #,##0.00_);_("R$"* \(#,##0.00\);_("R$"* "-"??_);_(@_)</c:formatCode>
                <c:ptCount val="16"/>
                <c:pt idx="0">
                  <c:v>3677.59</c:v>
                </c:pt>
                <c:pt idx="1">
                  <c:v>3551.18</c:v>
                </c:pt>
                <c:pt idx="2">
                  <c:v>3777.25</c:v>
                </c:pt>
                <c:pt idx="3">
                  <c:v>3300.94</c:v>
                </c:pt>
                <c:pt idx="4">
                  <c:v>4295.46</c:v>
                </c:pt>
                <c:pt idx="5">
                  <c:v>6680.07</c:v>
                </c:pt>
                <c:pt idx="6">
                  <c:v>3933.47</c:v>
                </c:pt>
                <c:pt idx="7">
                  <c:v>4185.4799999999996</c:v>
                </c:pt>
                <c:pt idx="8">
                  <c:v>4185.4799999999996</c:v>
                </c:pt>
                <c:pt idx="9">
                  <c:v>3995.07</c:v>
                </c:pt>
                <c:pt idx="10">
                  <c:v>3330.92</c:v>
                </c:pt>
                <c:pt idx="11">
                  <c:v>4734.8900000000003</c:v>
                </c:pt>
                <c:pt idx="12">
                  <c:v>4122.88</c:v>
                </c:pt>
                <c:pt idx="13">
                  <c:v>3525.84</c:v>
                </c:pt>
                <c:pt idx="14">
                  <c:v>3595.85</c:v>
                </c:pt>
                <c:pt idx="15">
                  <c:v>3701.84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69952"/>
        <c:axId val="142053888"/>
      </c:barChart>
      <c:catAx>
        <c:axId val="142269952"/>
        <c:scaling>
          <c:orientation val="minMax"/>
        </c:scaling>
        <c:delete val="0"/>
        <c:axPos val="b"/>
        <c:title>
          <c:layout/>
          <c:overlay val="0"/>
        </c:title>
        <c:majorTickMark val="none"/>
        <c:minorTickMark val="none"/>
        <c:tickLblPos val="nextTo"/>
        <c:crossAx val="142053888"/>
        <c:crosses val="autoZero"/>
        <c:auto val="1"/>
        <c:lblAlgn val="ctr"/>
        <c:lblOffset val="100"/>
        <c:noMultiLvlLbl val="0"/>
      </c:catAx>
      <c:valAx>
        <c:axId val="14205388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_(&quot;R$&quot;* #,##0.00_);_(&quot;R$&quot;* \(#,##0.00\);_(&quot;R$&quot;* &quot;-&quot;??_);_(@_)" sourceLinked="1"/>
        <c:majorTickMark val="out"/>
        <c:minorTickMark val="none"/>
        <c:tickLblPos val="nextTo"/>
        <c:crossAx val="142269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261936</xdr:colOff>
      <xdr:row>18</xdr:row>
      <xdr:rowOff>28576</xdr:rowOff>
    </xdr:from>
    <xdr:to>
      <xdr:col>12</xdr:col>
      <xdr:colOff>76200</xdr:colOff>
      <xdr:row>60</xdr:row>
      <xdr:rowOff>161925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6"/>
  <sheetViews>
    <sheetView zoomScaleNormal="100" workbookViewId="0">
      <selection activeCell="A13" sqref="A13:XFD13"/>
    </sheetView>
  </sheetViews>
  <sheetFormatPr defaultRowHeight="15" x14ac:dyDescent="0.25"/>
  <cols>
    <col min="1" max="1" width="4" bestFit="1" customWidth="1"/>
    <col min="2" max="2" width="48.140625" customWidth="1"/>
    <col min="3" max="3" width="10.85546875" customWidth="1"/>
    <col min="4" max="4" width="12.28515625" customWidth="1"/>
    <col min="5" max="5" width="10" customWidth="1"/>
    <col min="6" max="6" width="12.140625" bestFit="1" customWidth="1"/>
    <col min="7" max="10" width="13" customWidth="1"/>
    <col min="11" max="11" width="39.5703125" customWidth="1"/>
    <col min="12" max="12" width="11.140625" customWidth="1"/>
    <col min="13" max="13" width="16.42578125" bestFit="1" customWidth="1"/>
    <col min="16" max="16" width="13.85546875" bestFit="1" customWidth="1"/>
    <col min="17" max="17" width="8.7109375" bestFit="1" customWidth="1"/>
  </cols>
  <sheetData>
    <row r="1" spans="1:13" ht="78" customHeight="1" thickBot="1" x14ac:dyDescent="0.3">
      <c r="A1" s="38" t="s">
        <v>13</v>
      </c>
      <c r="B1" s="39" t="s">
        <v>0</v>
      </c>
      <c r="C1" s="40" t="s">
        <v>97</v>
      </c>
      <c r="D1" s="39" t="s">
        <v>96</v>
      </c>
      <c r="E1" s="40" t="s">
        <v>98</v>
      </c>
      <c r="F1" s="39" t="s">
        <v>99</v>
      </c>
      <c r="G1" s="39" t="s">
        <v>101</v>
      </c>
      <c r="H1" s="150" t="s">
        <v>157</v>
      </c>
      <c r="I1" s="150" t="s">
        <v>158</v>
      </c>
      <c r="J1" s="150" t="s">
        <v>159</v>
      </c>
      <c r="K1" s="39" t="s">
        <v>100</v>
      </c>
      <c r="L1" s="85" t="s">
        <v>15</v>
      </c>
      <c r="M1" s="39" t="s">
        <v>112</v>
      </c>
    </row>
    <row r="2" spans="1:13" x14ac:dyDescent="0.25">
      <c r="A2" s="42">
        <v>1</v>
      </c>
      <c r="B2" s="45" t="s">
        <v>117</v>
      </c>
      <c r="C2" s="46">
        <v>80</v>
      </c>
      <c r="D2" s="46">
        <v>31</v>
      </c>
      <c r="E2" s="47">
        <v>40</v>
      </c>
      <c r="F2" s="92">
        <v>1322</v>
      </c>
      <c r="G2" s="48">
        <v>3677.59</v>
      </c>
      <c r="H2" s="48"/>
      <c r="I2" s="48"/>
      <c r="J2" s="48"/>
      <c r="K2" s="49" t="s">
        <v>91</v>
      </c>
      <c r="L2" s="82" t="s">
        <v>125</v>
      </c>
      <c r="M2" s="86">
        <f t="shared" ref="M2:M17" si="0">C2*G2</f>
        <v>294207.2</v>
      </c>
    </row>
    <row r="3" spans="1:13" x14ac:dyDescent="0.25">
      <c r="A3" s="43">
        <v>2</v>
      </c>
      <c r="B3" s="51" t="s">
        <v>118</v>
      </c>
      <c r="C3" s="1">
        <v>72</v>
      </c>
      <c r="D3" s="1">
        <v>52</v>
      </c>
      <c r="E3" s="5">
        <v>40</v>
      </c>
      <c r="F3" s="93">
        <v>1149.95</v>
      </c>
      <c r="G3" s="6">
        <v>3551.18</v>
      </c>
      <c r="H3" s="6"/>
      <c r="I3" s="6"/>
      <c r="J3" s="6"/>
      <c r="K3" s="6" t="s">
        <v>91</v>
      </c>
      <c r="L3" s="81" t="s">
        <v>126</v>
      </c>
      <c r="M3" s="86">
        <f t="shared" si="0"/>
        <v>255684.96</v>
      </c>
    </row>
    <row r="4" spans="1:13" x14ac:dyDescent="0.25">
      <c r="A4" s="43">
        <v>3</v>
      </c>
      <c r="B4" s="50" t="s">
        <v>119</v>
      </c>
      <c r="C4" s="1">
        <v>100</v>
      </c>
      <c r="D4" s="1">
        <v>75</v>
      </c>
      <c r="E4" s="5">
        <v>40</v>
      </c>
      <c r="F4" s="94">
        <v>1137.23</v>
      </c>
      <c r="G4" s="15">
        <v>3777.25</v>
      </c>
      <c r="H4" s="15">
        <v>4249.3500000000004</v>
      </c>
      <c r="I4" s="15">
        <v>4721.45</v>
      </c>
      <c r="J4" s="15">
        <v>4291.0200000000004</v>
      </c>
      <c r="K4" s="41" t="s">
        <v>123</v>
      </c>
      <c r="L4" s="81" t="s">
        <v>127</v>
      </c>
      <c r="M4" s="86">
        <f>C4*I4</f>
        <v>472145</v>
      </c>
    </row>
    <row r="5" spans="1:13" x14ac:dyDescent="0.25">
      <c r="A5" s="43">
        <v>4</v>
      </c>
      <c r="B5" s="50" t="s">
        <v>120</v>
      </c>
      <c r="C5" s="1">
        <v>47</v>
      </c>
      <c r="D5" s="1">
        <v>34</v>
      </c>
      <c r="E5" s="5">
        <v>40</v>
      </c>
      <c r="F5" s="93">
        <v>1149.25</v>
      </c>
      <c r="G5" s="6">
        <v>3300.94</v>
      </c>
      <c r="H5" s="6"/>
      <c r="I5" s="6"/>
      <c r="J5" s="6"/>
      <c r="K5" s="6" t="s">
        <v>91</v>
      </c>
      <c r="L5" s="81" t="s">
        <v>128</v>
      </c>
      <c r="M5" s="86">
        <f t="shared" si="0"/>
        <v>155144.18</v>
      </c>
    </row>
    <row r="6" spans="1:13" x14ac:dyDescent="0.25">
      <c r="A6" s="133">
        <v>5</v>
      </c>
      <c r="B6" s="51" t="s">
        <v>160</v>
      </c>
      <c r="C6" s="1">
        <v>3</v>
      </c>
      <c r="D6" s="1">
        <v>2</v>
      </c>
      <c r="E6" s="5">
        <v>40</v>
      </c>
      <c r="F6" s="93">
        <v>1429.29</v>
      </c>
      <c r="G6" s="6">
        <v>4295.46</v>
      </c>
      <c r="H6" s="6"/>
      <c r="I6" s="6"/>
      <c r="J6" s="6"/>
      <c r="K6" s="6" t="s">
        <v>133</v>
      </c>
      <c r="L6" s="83" t="s">
        <v>164</v>
      </c>
      <c r="M6" s="86">
        <f t="shared" si="0"/>
        <v>12886.380000000001</v>
      </c>
    </row>
    <row r="7" spans="1:13" x14ac:dyDescent="0.25">
      <c r="A7" s="148">
        <v>6</v>
      </c>
      <c r="B7" s="51" t="s">
        <v>161</v>
      </c>
      <c r="C7" s="1">
        <v>47</v>
      </c>
      <c r="D7" s="1">
        <v>34</v>
      </c>
      <c r="E7" s="5">
        <v>40</v>
      </c>
      <c r="F7" s="93">
        <v>2437.33</v>
      </c>
      <c r="G7" s="6">
        <v>6680.07</v>
      </c>
      <c r="H7" s="6"/>
      <c r="I7" s="6"/>
      <c r="J7" s="6"/>
      <c r="K7" s="6" t="s">
        <v>163</v>
      </c>
      <c r="L7" s="83" t="s">
        <v>129</v>
      </c>
      <c r="M7" s="86">
        <f t="shared" si="0"/>
        <v>313963.28999999998</v>
      </c>
    </row>
    <row r="8" spans="1:13" x14ac:dyDescent="0.25">
      <c r="A8" s="148">
        <v>7</v>
      </c>
      <c r="B8" s="51" t="s">
        <v>162</v>
      </c>
      <c r="C8" s="1">
        <v>50</v>
      </c>
      <c r="D8" s="1">
        <v>6</v>
      </c>
      <c r="E8" s="5">
        <v>40</v>
      </c>
      <c r="F8" s="151">
        <v>1439.36</v>
      </c>
      <c r="G8" s="6">
        <v>3933.47</v>
      </c>
      <c r="H8" s="6"/>
      <c r="I8" s="6"/>
      <c r="J8" s="6"/>
      <c r="K8" s="6" t="s">
        <v>91</v>
      </c>
      <c r="L8" s="83" t="s">
        <v>165</v>
      </c>
      <c r="M8" s="86">
        <f t="shared" si="0"/>
        <v>196673.5</v>
      </c>
    </row>
    <row r="9" spans="1:13" x14ac:dyDescent="0.25">
      <c r="A9" s="114">
        <v>8</v>
      </c>
      <c r="B9" s="51" t="s">
        <v>121</v>
      </c>
      <c r="C9" s="1">
        <v>10</v>
      </c>
      <c r="D9" s="1">
        <v>1</v>
      </c>
      <c r="E9" s="5">
        <v>40</v>
      </c>
      <c r="F9" s="93">
        <v>1398.79</v>
      </c>
      <c r="G9" s="6">
        <v>4185.4799999999996</v>
      </c>
      <c r="H9" s="6"/>
      <c r="I9" s="6"/>
      <c r="J9" s="6">
        <v>4830.7700000000004</v>
      </c>
      <c r="K9" s="6" t="s">
        <v>123</v>
      </c>
      <c r="L9" s="132" t="s">
        <v>130</v>
      </c>
      <c r="M9" s="65">
        <f>C9*J9</f>
        <v>48307.700000000004</v>
      </c>
    </row>
    <row r="10" spans="1:13" x14ac:dyDescent="0.25">
      <c r="A10" s="147">
        <v>9</v>
      </c>
      <c r="B10" s="51" t="s">
        <v>185</v>
      </c>
      <c r="C10" s="1">
        <v>5</v>
      </c>
      <c r="D10" s="1">
        <v>0</v>
      </c>
      <c r="E10" s="5">
        <v>44</v>
      </c>
      <c r="F10" s="93">
        <v>1398.79</v>
      </c>
      <c r="G10" s="6">
        <v>4185.4799999999996</v>
      </c>
      <c r="H10" s="6"/>
      <c r="I10" s="6"/>
      <c r="J10" s="6">
        <v>4830.7700000000004</v>
      </c>
      <c r="K10" s="6" t="s">
        <v>91</v>
      </c>
      <c r="L10" s="132" t="s">
        <v>130</v>
      </c>
      <c r="M10" s="65">
        <f>C10*J10</f>
        <v>24153.850000000002</v>
      </c>
    </row>
    <row r="11" spans="1:13" x14ac:dyDescent="0.25">
      <c r="A11" s="114">
        <v>10</v>
      </c>
      <c r="B11" s="51" t="s">
        <v>122</v>
      </c>
      <c r="C11" s="1">
        <v>5</v>
      </c>
      <c r="D11" s="1">
        <v>0</v>
      </c>
      <c r="E11" s="5">
        <v>40</v>
      </c>
      <c r="F11" s="93">
        <v>1497.61</v>
      </c>
      <c r="G11" s="6">
        <v>3995.07</v>
      </c>
      <c r="H11" s="6"/>
      <c r="I11" s="6"/>
      <c r="J11" s="6"/>
      <c r="K11" s="6" t="s">
        <v>124</v>
      </c>
      <c r="L11" s="113" t="s">
        <v>131</v>
      </c>
      <c r="M11" s="65">
        <f t="shared" si="0"/>
        <v>19975.350000000002</v>
      </c>
    </row>
    <row r="12" spans="1:13" x14ac:dyDescent="0.25">
      <c r="A12" s="126">
        <v>11</v>
      </c>
      <c r="B12" s="127" t="s">
        <v>135</v>
      </c>
      <c r="C12" s="128">
        <v>42</v>
      </c>
      <c r="D12" s="128">
        <v>30</v>
      </c>
      <c r="E12" s="68">
        <v>40</v>
      </c>
      <c r="F12" s="129">
        <v>1163</v>
      </c>
      <c r="G12" s="130">
        <v>3330.92</v>
      </c>
      <c r="H12" s="130"/>
      <c r="I12" s="130"/>
      <c r="J12" s="130"/>
      <c r="K12" s="130" t="s">
        <v>91</v>
      </c>
      <c r="L12" s="131">
        <v>5135</v>
      </c>
      <c r="M12" s="65">
        <f t="shared" si="0"/>
        <v>139898.64000000001</v>
      </c>
    </row>
    <row r="13" spans="1:13" x14ac:dyDescent="0.25">
      <c r="A13" s="105">
        <v>12</v>
      </c>
      <c r="B13" s="106" t="s">
        <v>143</v>
      </c>
      <c r="C13" s="107">
        <v>2</v>
      </c>
      <c r="D13" s="107">
        <v>1</v>
      </c>
      <c r="E13" s="108">
        <v>40</v>
      </c>
      <c r="F13" s="109">
        <v>1503.33</v>
      </c>
      <c r="G13" s="110">
        <v>4734.8900000000003</v>
      </c>
      <c r="H13" s="110"/>
      <c r="I13" s="110"/>
      <c r="J13" s="110"/>
      <c r="K13" s="110" t="s">
        <v>91</v>
      </c>
      <c r="L13" s="135" t="s">
        <v>138</v>
      </c>
      <c r="M13" s="65">
        <f t="shared" si="0"/>
        <v>9469.7800000000007</v>
      </c>
    </row>
    <row r="14" spans="1:13" x14ac:dyDescent="0.25">
      <c r="A14" s="105">
        <v>13</v>
      </c>
      <c r="B14" s="106" t="s">
        <v>136</v>
      </c>
      <c r="C14" s="107">
        <v>2</v>
      </c>
      <c r="D14" s="107">
        <v>1</v>
      </c>
      <c r="E14" s="108">
        <v>40</v>
      </c>
      <c r="F14" s="109">
        <v>1526.23</v>
      </c>
      <c r="G14" s="110">
        <v>4122.88</v>
      </c>
      <c r="H14" s="110"/>
      <c r="I14" s="110"/>
      <c r="J14" s="110"/>
      <c r="K14" s="110" t="s">
        <v>91</v>
      </c>
      <c r="L14" s="111" t="s">
        <v>139</v>
      </c>
      <c r="M14" s="65">
        <f t="shared" si="0"/>
        <v>8245.76</v>
      </c>
    </row>
    <row r="15" spans="1:13" x14ac:dyDescent="0.25">
      <c r="A15" s="105">
        <v>14</v>
      </c>
      <c r="B15" s="106" t="s">
        <v>137</v>
      </c>
      <c r="C15" s="107">
        <v>10</v>
      </c>
      <c r="D15" s="107">
        <v>7</v>
      </c>
      <c r="E15" s="108">
        <v>40</v>
      </c>
      <c r="F15" s="109">
        <v>1252.4000000000001</v>
      </c>
      <c r="G15" s="110">
        <v>3525.84</v>
      </c>
      <c r="H15" s="110"/>
      <c r="I15" s="110"/>
      <c r="J15" s="110"/>
      <c r="K15" s="110" t="s">
        <v>91</v>
      </c>
      <c r="L15" s="111" t="s">
        <v>141</v>
      </c>
      <c r="M15" s="65">
        <f t="shared" si="0"/>
        <v>35258.400000000001</v>
      </c>
    </row>
    <row r="16" spans="1:13" x14ac:dyDescent="0.25">
      <c r="A16" s="105">
        <v>15</v>
      </c>
      <c r="B16" s="106" t="s">
        <v>180</v>
      </c>
      <c r="C16" s="107">
        <v>63</v>
      </c>
      <c r="D16" s="107">
        <v>45</v>
      </c>
      <c r="E16" s="108">
        <v>40</v>
      </c>
      <c r="F16" s="109">
        <v>1284.51</v>
      </c>
      <c r="G16" s="110">
        <v>3595.85</v>
      </c>
      <c r="H16" s="110"/>
      <c r="I16" s="110"/>
      <c r="J16" s="110"/>
      <c r="K16" s="110" t="s">
        <v>91</v>
      </c>
      <c r="L16" s="111" t="s">
        <v>181</v>
      </c>
      <c r="M16" s="157">
        <f t="shared" si="0"/>
        <v>226538.55</v>
      </c>
    </row>
    <row r="17" spans="1:13" ht="15.75" thickBot="1" x14ac:dyDescent="0.3">
      <c r="A17" s="44">
        <v>16</v>
      </c>
      <c r="B17" s="52" t="s">
        <v>179</v>
      </c>
      <c r="C17" s="53">
        <v>315</v>
      </c>
      <c r="D17" s="53">
        <v>225</v>
      </c>
      <c r="E17" s="54">
        <v>40</v>
      </c>
      <c r="F17" s="95">
        <v>1333.12</v>
      </c>
      <c r="G17" s="55">
        <v>3701.84</v>
      </c>
      <c r="H17" s="55"/>
      <c r="I17" s="55"/>
      <c r="J17" s="55"/>
      <c r="K17" s="55" t="s">
        <v>91</v>
      </c>
      <c r="L17" s="84" t="s">
        <v>140</v>
      </c>
      <c r="M17" s="134">
        <f t="shared" si="0"/>
        <v>1166079.6000000001</v>
      </c>
    </row>
    <row r="18" spans="1:13" ht="15.75" thickBot="1" x14ac:dyDescent="0.3">
      <c r="A18" s="119"/>
      <c r="B18" s="120"/>
      <c r="C18" s="121"/>
      <c r="D18" s="121"/>
      <c r="E18" s="122"/>
      <c r="F18" s="123"/>
      <c r="G18" s="124"/>
      <c r="H18" s="124"/>
      <c r="I18" s="124"/>
      <c r="J18" s="124"/>
      <c r="K18" s="124"/>
      <c r="L18" s="125"/>
      <c r="M18" s="77"/>
    </row>
    <row r="19" spans="1:13" ht="15.75" thickBot="1" x14ac:dyDescent="0.3">
      <c r="A19" s="162" t="s">
        <v>113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  <c r="M19" s="87">
        <f>SUM(M2:M17)</f>
        <v>3378632.14</v>
      </c>
    </row>
    <row r="20" spans="1:13" ht="15.75" thickBot="1" x14ac:dyDescent="0.3">
      <c r="A20" s="162" t="s">
        <v>114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87">
        <f>M19*12</f>
        <v>40543585.68</v>
      </c>
    </row>
    <row r="21" spans="1:13" ht="15.75" thickBot="1" x14ac:dyDescent="0.3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77"/>
    </row>
    <row r="22" spans="1:13" ht="15.75" thickBot="1" x14ac:dyDescent="0.3">
      <c r="A22" s="159" t="s">
        <v>14</v>
      </c>
      <c r="B22" s="160"/>
      <c r="C22" s="160"/>
      <c r="D22" s="160"/>
      <c r="E22" s="161"/>
      <c r="F22" s="89">
        <f>SUM(C2:C17)</f>
        <v>853</v>
      </c>
      <c r="G22" s="21"/>
      <c r="H22" s="21"/>
      <c r="I22" s="21"/>
      <c r="J22" s="21"/>
      <c r="K22" s="21"/>
    </row>
    <row r="23" spans="1:13" ht="21.75" customHeight="1" x14ac:dyDescent="0.25"/>
    <row r="25" spans="1:13" x14ac:dyDescent="0.25">
      <c r="B25" t="s">
        <v>182</v>
      </c>
    </row>
    <row r="26" spans="1:13" x14ac:dyDescent="0.25">
      <c r="B26" t="s">
        <v>183</v>
      </c>
    </row>
  </sheetData>
  <mergeCells count="3">
    <mergeCell ref="A22:E22"/>
    <mergeCell ref="A19:L19"/>
    <mergeCell ref="A20:L20"/>
  </mergeCells>
  <pageMargins left="0.511811024" right="0.511811024" top="0.78740157499999996" bottom="0.78740157499999996" header="0.31496062000000002" footer="0.31496062000000002"/>
  <pageSetup paperSize="9"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86"/>
  <sheetViews>
    <sheetView showWhiteSpace="0" view="pageLayout" zoomScaleNormal="100" workbookViewId="0">
      <selection activeCell="H60" sqref="H60:J60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6.42578125" customWidth="1"/>
    <col min="4" max="4" width="39.140625" customWidth="1"/>
    <col min="5" max="5" width="3.7109375" customWidth="1"/>
    <col min="6" max="6" width="2.5703125" customWidth="1"/>
    <col min="7" max="7" width="4" customWidth="1"/>
    <col min="8" max="8" width="5.5703125" customWidth="1"/>
    <col min="9" max="9" width="3.28515625" customWidth="1"/>
    <col min="10" max="10" width="3.140625" customWidth="1"/>
  </cols>
  <sheetData>
    <row r="1" spans="1:12" x14ac:dyDescent="0.25">
      <c r="A1" s="368" t="s">
        <v>0</v>
      </c>
      <c r="B1" s="368"/>
      <c r="C1" s="368"/>
      <c r="D1" s="388" t="s">
        <v>170</v>
      </c>
      <c r="E1" s="389"/>
      <c r="F1" s="389"/>
      <c r="G1" s="389"/>
      <c r="H1" s="389"/>
      <c r="I1" s="389"/>
      <c r="J1" s="390"/>
      <c r="K1" s="14"/>
      <c r="L1" s="14"/>
    </row>
    <row r="2" spans="1:12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4"/>
      <c r="L2" s="14"/>
    </row>
    <row r="3" spans="1:12" x14ac:dyDescent="0.25">
      <c r="A3" s="372" t="s">
        <v>30</v>
      </c>
      <c r="B3" s="373"/>
      <c r="C3" s="373"/>
      <c r="D3" s="373"/>
      <c r="E3" s="373"/>
      <c r="F3" s="373"/>
      <c r="G3" s="373"/>
      <c r="H3" s="373"/>
      <c r="I3" s="373"/>
      <c r="J3" s="374"/>
      <c r="K3" s="14"/>
      <c r="L3" s="14"/>
    </row>
    <row r="4" spans="1:12" x14ac:dyDescent="0.25">
      <c r="A4" s="173" t="s">
        <v>31</v>
      </c>
      <c r="B4" s="173"/>
      <c r="C4" s="173"/>
      <c r="D4" s="173"/>
      <c r="E4" s="173"/>
      <c r="F4" s="173"/>
      <c r="G4" s="173"/>
      <c r="H4" s="173"/>
      <c r="I4" s="173"/>
      <c r="J4" s="173"/>
      <c r="K4" s="14"/>
      <c r="L4" s="14"/>
    </row>
    <row r="5" spans="1:12" x14ac:dyDescent="0.25">
      <c r="A5" s="8" t="s">
        <v>2</v>
      </c>
      <c r="B5" s="353" t="s">
        <v>1</v>
      </c>
      <c r="C5" s="354"/>
      <c r="D5" s="355"/>
      <c r="E5" s="375">
        <v>1137.23</v>
      </c>
      <c r="F5" s="173"/>
      <c r="G5" s="173"/>
      <c r="H5" s="173"/>
      <c r="I5" s="173"/>
      <c r="J5" s="173"/>
      <c r="K5" s="14"/>
      <c r="L5" s="14"/>
    </row>
    <row r="6" spans="1:12" x14ac:dyDescent="0.25">
      <c r="A6" s="8" t="s">
        <v>7</v>
      </c>
      <c r="B6" s="353" t="s">
        <v>25</v>
      </c>
      <c r="C6" s="354"/>
      <c r="D6" s="355"/>
      <c r="E6" s="356"/>
      <c r="F6" s="357"/>
      <c r="G6" s="357"/>
      <c r="H6" s="357"/>
      <c r="I6" s="357"/>
      <c r="J6" s="358"/>
      <c r="K6" s="14"/>
      <c r="L6" s="14"/>
    </row>
    <row r="7" spans="1:12" x14ac:dyDescent="0.25">
      <c r="A7" s="8" t="s">
        <v>8</v>
      </c>
      <c r="B7" s="353" t="s">
        <v>26</v>
      </c>
      <c r="C7" s="354"/>
      <c r="D7" s="355"/>
      <c r="E7" s="356">
        <f>E5*20%</f>
        <v>227.44600000000003</v>
      </c>
      <c r="F7" s="357"/>
      <c r="G7" s="357"/>
      <c r="H7" s="357"/>
      <c r="I7" s="357"/>
      <c r="J7" s="358"/>
      <c r="K7" s="14"/>
      <c r="L7" s="14"/>
    </row>
    <row r="8" spans="1:12" x14ac:dyDescent="0.25">
      <c r="A8" s="8" t="s">
        <v>9</v>
      </c>
      <c r="B8" s="353" t="s">
        <v>27</v>
      </c>
      <c r="C8" s="354"/>
      <c r="D8" s="355"/>
      <c r="E8" s="356"/>
      <c r="F8" s="357"/>
      <c r="G8" s="357"/>
      <c r="H8" s="357"/>
      <c r="I8" s="357"/>
      <c r="J8" s="358"/>
      <c r="K8" s="14"/>
      <c r="L8" s="14"/>
    </row>
    <row r="9" spans="1:12" x14ac:dyDescent="0.25">
      <c r="A9" s="8" t="s">
        <v>10</v>
      </c>
      <c r="B9" s="353" t="s">
        <v>28</v>
      </c>
      <c r="C9" s="354"/>
      <c r="D9" s="355"/>
      <c r="E9" s="283"/>
      <c r="F9" s="283"/>
      <c r="G9" s="283"/>
      <c r="H9" s="283"/>
      <c r="I9" s="283"/>
      <c r="J9" s="283"/>
      <c r="K9" s="14"/>
      <c r="L9" s="14"/>
    </row>
    <row r="10" spans="1:12" ht="34.5" customHeight="1" x14ac:dyDescent="0.25">
      <c r="A10" s="98" t="s">
        <v>11</v>
      </c>
      <c r="B10" s="359" t="s">
        <v>92</v>
      </c>
      <c r="C10" s="360"/>
      <c r="D10" s="361"/>
      <c r="E10" s="173"/>
      <c r="F10" s="173"/>
      <c r="G10" s="173"/>
      <c r="H10" s="173"/>
      <c r="I10" s="173"/>
      <c r="J10" s="173"/>
      <c r="K10" s="14"/>
      <c r="L10" s="14"/>
    </row>
    <row r="11" spans="1:12" x14ac:dyDescent="0.25">
      <c r="A11" s="278" t="s">
        <v>38</v>
      </c>
      <c r="B11" s="278"/>
      <c r="C11" s="278"/>
      <c r="D11" s="278"/>
      <c r="E11" s="282">
        <f>SUM(E5:J10)</f>
        <v>1364.6759999999999</v>
      </c>
      <c r="F11" s="282"/>
      <c r="G11" s="282"/>
      <c r="H11" s="282"/>
      <c r="I11" s="282"/>
      <c r="J11" s="282"/>
      <c r="K11" s="14"/>
      <c r="L11" s="14"/>
    </row>
    <row r="12" spans="1:12" ht="32.25" customHeight="1" x14ac:dyDescent="0.25">
      <c r="A12" s="199" t="s">
        <v>29</v>
      </c>
      <c r="B12" s="200"/>
      <c r="C12" s="200"/>
      <c r="D12" s="201"/>
      <c r="E12" s="202">
        <f>E11*E29</f>
        <v>474.90724800000004</v>
      </c>
      <c r="F12" s="203"/>
      <c r="G12" s="203"/>
      <c r="H12" s="203"/>
      <c r="I12" s="203"/>
      <c r="J12" s="204"/>
      <c r="K12" s="14"/>
      <c r="L12" s="14"/>
    </row>
    <row r="13" spans="1:12" ht="2.25" customHeight="1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4"/>
      <c r="L13" s="14"/>
    </row>
    <row r="14" spans="1:12" x14ac:dyDescent="0.25">
      <c r="A14" s="217" t="s">
        <v>32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14"/>
      <c r="L14" s="14"/>
    </row>
    <row r="15" spans="1:12" x14ac:dyDescent="0.25">
      <c r="A15" s="218" t="s">
        <v>175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14"/>
      <c r="L15" s="14"/>
    </row>
    <row r="16" spans="1:12" x14ac:dyDescent="0.25">
      <c r="A16" s="8" t="s">
        <v>2</v>
      </c>
      <c r="B16" s="206" t="s">
        <v>34</v>
      </c>
      <c r="C16" s="207"/>
      <c r="D16" s="208"/>
      <c r="E16" s="219">
        <v>8.3299999999999999E-2</v>
      </c>
      <c r="F16" s="220"/>
      <c r="G16" s="221"/>
      <c r="H16" s="212">
        <f>E16*E11</f>
        <v>113.67751079999999</v>
      </c>
      <c r="I16" s="212"/>
      <c r="J16" s="212"/>
      <c r="K16" s="14"/>
      <c r="L16" s="14"/>
    </row>
    <row r="17" spans="1:12" x14ac:dyDescent="0.25">
      <c r="A17" s="8" t="s">
        <v>7</v>
      </c>
      <c r="B17" s="206" t="s">
        <v>35</v>
      </c>
      <c r="C17" s="207"/>
      <c r="D17" s="208"/>
      <c r="E17" s="209">
        <v>0.121</v>
      </c>
      <c r="F17" s="210"/>
      <c r="G17" s="211"/>
      <c r="H17" s="212">
        <f>E17*E11</f>
        <v>165.12579599999998</v>
      </c>
      <c r="I17" s="212"/>
      <c r="J17" s="212"/>
      <c r="K17" s="14"/>
      <c r="L17" s="14"/>
    </row>
    <row r="18" spans="1:12" x14ac:dyDescent="0.25">
      <c r="A18" s="213" t="s">
        <v>36</v>
      </c>
      <c r="B18" s="214"/>
      <c r="C18" s="214"/>
      <c r="D18" s="214"/>
      <c r="E18" s="214"/>
      <c r="F18" s="214"/>
      <c r="G18" s="215"/>
      <c r="H18" s="216">
        <f>SUM(H16:J17)</f>
        <v>278.80330679999997</v>
      </c>
      <c r="I18" s="216"/>
      <c r="J18" s="216"/>
      <c r="K18" s="14"/>
      <c r="L18" s="14"/>
    </row>
    <row r="19" spans="1:12" ht="34.5" customHeight="1" x14ac:dyDescent="0.25">
      <c r="A19" s="9" t="s">
        <v>8</v>
      </c>
      <c r="B19" s="225" t="s">
        <v>37</v>
      </c>
      <c r="C19" s="226"/>
      <c r="D19" s="227"/>
      <c r="E19" s="228">
        <v>7.8200000000000006E-2</v>
      </c>
      <c r="F19" s="229"/>
      <c r="G19" s="230"/>
      <c r="H19" s="231">
        <f>E11*E19</f>
        <v>106.7176632</v>
      </c>
      <c r="I19" s="232"/>
      <c r="J19" s="233"/>
      <c r="K19" s="14"/>
      <c r="L19" s="14"/>
    </row>
    <row r="20" spans="1:12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4"/>
      <c r="L20" s="14"/>
    </row>
    <row r="21" spans="1:12" x14ac:dyDescent="0.25">
      <c r="A21" s="206" t="s">
        <v>2</v>
      </c>
      <c r="B21" s="208"/>
      <c r="C21" s="324" t="s">
        <v>3</v>
      </c>
      <c r="D21" s="325"/>
      <c r="E21" s="326">
        <v>0.2</v>
      </c>
      <c r="F21" s="326"/>
      <c r="G21" s="326"/>
      <c r="H21" s="212">
        <f>E21*(E11+H18)</f>
        <v>328.69586135999998</v>
      </c>
      <c r="I21" s="212"/>
      <c r="J21" s="212"/>
      <c r="K21" s="14"/>
      <c r="L21" s="14"/>
    </row>
    <row r="22" spans="1:12" x14ac:dyDescent="0.25">
      <c r="A22" s="206" t="s">
        <v>7</v>
      </c>
      <c r="B22" s="208"/>
      <c r="C22" s="206" t="s">
        <v>41</v>
      </c>
      <c r="D22" s="208"/>
      <c r="E22" s="315">
        <v>2.5000000000000001E-2</v>
      </c>
      <c r="F22" s="315"/>
      <c r="G22" s="315"/>
      <c r="H22" s="212">
        <f>E22*(E11+H18)</f>
        <v>41.086982669999998</v>
      </c>
      <c r="I22" s="212"/>
      <c r="J22" s="212"/>
      <c r="K22" s="14"/>
      <c r="L22" s="14"/>
    </row>
    <row r="23" spans="1:12" x14ac:dyDescent="0.25">
      <c r="A23" s="206" t="s">
        <v>8</v>
      </c>
      <c r="B23" s="208"/>
      <c r="C23" s="351" t="s">
        <v>42</v>
      </c>
      <c r="D23" s="352"/>
      <c r="E23" s="337">
        <v>0.01</v>
      </c>
      <c r="F23" s="337"/>
      <c r="G23" s="337"/>
      <c r="H23" s="212">
        <f>E23*(E11+H18)</f>
        <v>16.434793067999998</v>
      </c>
      <c r="I23" s="212"/>
      <c r="J23" s="212"/>
      <c r="K23" s="14"/>
      <c r="L23" s="14"/>
    </row>
    <row r="24" spans="1:12" x14ac:dyDescent="0.25">
      <c r="A24" s="206" t="s">
        <v>9</v>
      </c>
      <c r="B24" s="208"/>
      <c r="C24" s="206" t="s">
        <v>43</v>
      </c>
      <c r="D24" s="208"/>
      <c r="E24" s="315">
        <v>1.4999999999999999E-2</v>
      </c>
      <c r="F24" s="315"/>
      <c r="G24" s="315"/>
      <c r="H24" s="212">
        <f>E24*(E11+H18)</f>
        <v>24.652189601999996</v>
      </c>
      <c r="I24" s="212"/>
      <c r="J24" s="212"/>
      <c r="K24" s="14"/>
      <c r="L24" s="14"/>
    </row>
    <row r="25" spans="1:12" x14ac:dyDescent="0.25">
      <c r="A25" s="206" t="s">
        <v>10</v>
      </c>
      <c r="B25" s="208"/>
      <c r="C25" s="206" t="s">
        <v>44</v>
      </c>
      <c r="D25" s="208"/>
      <c r="E25" s="315">
        <v>0.01</v>
      </c>
      <c r="F25" s="315"/>
      <c r="G25" s="315"/>
      <c r="H25" s="212">
        <f>E25*(E11+H18)</f>
        <v>16.434793067999998</v>
      </c>
      <c r="I25" s="212"/>
      <c r="J25" s="212"/>
      <c r="K25" s="14"/>
      <c r="L25" s="14"/>
    </row>
    <row r="26" spans="1:12" x14ac:dyDescent="0.25">
      <c r="A26" s="206" t="s">
        <v>11</v>
      </c>
      <c r="B26" s="208"/>
      <c r="C26" s="206" t="s">
        <v>6</v>
      </c>
      <c r="D26" s="208"/>
      <c r="E26" s="315">
        <v>6.0000000000000001E-3</v>
      </c>
      <c r="F26" s="315"/>
      <c r="G26" s="315"/>
      <c r="H26" s="212">
        <f>E26*(E11+H18)</f>
        <v>9.8608758408000003</v>
      </c>
      <c r="I26" s="212"/>
      <c r="J26" s="212"/>
      <c r="K26" s="14"/>
      <c r="L26" s="14"/>
    </row>
    <row r="27" spans="1:12" x14ac:dyDescent="0.25">
      <c r="A27" s="206" t="s">
        <v>39</v>
      </c>
      <c r="B27" s="208"/>
      <c r="C27" s="206" t="s">
        <v>5</v>
      </c>
      <c r="D27" s="208"/>
      <c r="E27" s="315">
        <v>2E-3</v>
      </c>
      <c r="F27" s="315"/>
      <c r="G27" s="315"/>
      <c r="H27" s="212">
        <f>E27*(E11+H18)</f>
        <v>3.2869586136</v>
      </c>
      <c r="I27" s="212"/>
      <c r="J27" s="212"/>
      <c r="K27" s="14"/>
      <c r="L27" s="14"/>
    </row>
    <row r="28" spans="1:12" x14ac:dyDescent="0.25">
      <c r="A28" s="316" t="s">
        <v>40</v>
      </c>
      <c r="B28" s="317"/>
      <c r="C28" s="206" t="s">
        <v>4</v>
      </c>
      <c r="D28" s="207"/>
      <c r="E28" s="318">
        <v>0.08</v>
      </c>
      <c r="F28" s="319"/>
      <c r="G28" s="320"/>
      <c r="H28" s="212">
        <f>E28*(E11+H18)</f>
        <v>131.47834454399998</v>
      </c>
      <c r="I28" s="212"/>
      <c r="J28" s="212"/>
      <c r="K28" s="14"/>
      <c r="L28" s="14"/>
    </row>
    <row r="29" spans="1:12" x14ac:dyDescent="0.25">
      <c r="A29" s="278" t="s">
        <v>36</v>
      </c>
      <c r="B29" s="278"/>
      <c r="C29" s="278"/>
      <c r="D29" s="278"/>
      <c r="E29" s="279">
        <f>SUM(E21:G28)</f>
        <v>0.34800000000000003</v>
      </c>
      <c r="F29" s="280"/>
      <c r="G29" s="281"/>
      <c r="H29" s="282">
        <f>SUM(H21:J28)</f>
        <v>571.9307987663999</v>
      </c>
      <c r="I29" s="282"/>
      <c r="J29" s="282"/>
      <c r="K29" s="14"/>
      <c r="L29" s="14"/>
    </row>
    <row r="30" spans="1:12" x14ac:dyDescent="0.25">
      <c r="A30" s="218" t="s">
        <v>48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14"/>
      <c r="L30" s="14"/>
    </row>
    <row r="31" spans="1:12" x14ac:dyDescent="0.25">
      <c r="A31" s="206" t="s">
        <v>2</v>
      </c>
      <c r="B31" s="208"/>
      <c r="C31" s="324" t="s">
        <v>46</v>
      </c>
      <c r="D31" s="325"/>
      <c r="E31" s="326"/>
      <c r="F31" s="326"/>
      <c r="G31" s="326"/>
      <c r="H31" s="212">
        <f>(3.9*2*25.5)-6%*E5</f>
        <v>130.6662</v>
      </c>
      <c r="I31" s="212"/>
      <c r="J31" s="212"/>
      <c r="K31" s="14"/>
      <c r="L31" s="14"/>
    </row>
    <row r="32" spans="1:12" x14ac:dyDescent="0.25">
      <c r="A32" s="206" t="s">
        <v>7</v>
      </c>
      <c r="B32" s="208"/>
      <c r="C32" s="206" t="s">
        <v>47</v>
      </c>
      <c r="D32" s="208"/>
      <c r="E32" s="315"/>
      <c r="F32" s="315"/>
      <c r="G32" s="315"/>
      <c r="H32" s="212">
        <f>21.63*22</f>
        <v>475.85999999999996</v>
      </c>
      <c r="I32" s="212"/>
      <c r="J32" s="212"/>
      <c r="K32" s="14"/>
      <c r="L32" s="14"/>
    </row>
    <row r="33" spans="1:12" x14ac:dyDescent="0.25">
      <c r="A33" s="206" t="s">
        <v>8</v>
      </c>
      <c r="B33" s="208"/>
      <c r="C33" s="225" t="s">
        <v>49</v>
      </c>
      <c r="D33" s="227"/>
      <c r="E33" s="315"/>
      <c r="F33" s="315"/>
      <c r="G33" s="315"/>
      <c r="H33" s="212">
        <v>36.57</v>
      </c>
      <c r="I33" s="212"/>
      <c r="J33" s="212"/>
      <c r="K33" s="14"/>
      <c r="L33" s="14"/>
    </row>
    <row r="34" spans="1:12" x14ac:dyDescent="0.25">
      <c r="A34" s="206" t="s">
        <v>9</v>
      </c>
      <c r="B34" s="208"/>
      <c r="C34" s="284" t="s">
        <v>28</v>
      </c>
      <c r="D34" s="285"/>
      <c r="E34" s="315"/>
      <c r="F34" s="315"/>
      <c r="G34" s="315"/>
      <c r="H34" s="212"/>
      <c r="I34" s="212"/>
      <c r="J34" s="212"/>
      <c r="K34" s="14"/>
      <c r="L34" s="14"/>
    </row>
    <row r="35" spans="1:12" x14ac:dyDescent="0.25">
      <c r="A35" s="345" t="s">
        <v>38</v>
      </c>
      <c r="B35" s="346"/>
      <c r="C35" s="346"/>
      <c r="D35" s="346"/>
      <c r="E35" s="346"/>
      <c r="F35" s="346"/>
      <c r="G35" s="347"/>
      <c r="H35" s="282">
        <f>SUM(H31:J34)</f>
        <v>643.09620000000007</v>
      </c>
      <c r="I35" s="282"/>
      <c r="J35" s="282"/>
      <c r="K35" s="14"/>
      <c r="L35" s="14"/>
    </row>
    <row r="36" spans="1:12" x14ac:dyDescent="0.25">
      <c r="A36" s="267" t="s">
        <v>72</v>
      </c>
      <c r="B36" s="267"/>
      <c r="C36" s="267"/>
      <c r="D36" s="267"/>
      <c r="E36" s="268">
        <f>H18+H29+H35</f>
        <v>1493.8303055664001</v>
      </c>
      <c r="F36" s="269"/>
      <c r="G36" s="269"/>
      <c r="H36" s="269"/>
      <c r="I36" s="269"/>
      <c r="J36" s="269"/>
      <c r="K36" s="14"/>
      <c r="L36" s="14"/>
    </row>
    <row r="37" spans="1:12" ht="3.75" customHeight="1" x14ac:dyDescent="0.25">
      <c r="A37" s="270"/>
      <c r="B37" s="271"/>
      <c r="C37" s="271"/>
      <c r="D37" s="271"/>
      <c r="E37" s="271"/>
      <c r="F37" s="271"/>
      <c r="G37" s="271"/>
      <c r="H37" s="271"/>
      <c r="I37" s="271"/>
      <c r="J37" s="272"/>
      <c r="K37" s="14"/>
      <c r="L37" s="14"/>
    </row>
    <row r="38" spans="1:12" x14ac:dyDescent="0.25">
      <c r="A38" s="217" t="s">
        <v>174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14"/>
      <c r="L38" s="14"/>
    </row>
    <row r="39" spans="1:12" x14ac:dyDescent="0.25">
      <c r="A39" s="255" t="s">
        <v>2</v>
      </c>
      <c r="B39" s="256"/>
      <c r="C39" s="255" t="s">
        <v>51</v>
      </c>
      <c r="D39" s="256"/>
      <c r="E39" s="136"/>
      <c r="F39" s="138"/>
      <c r="G39" s="137"/>
      <c r="H39" s="257">
        <f>E11/12*5%</f>
        <v>5.6861500000000005</v>
      </c>
      <c r="I39" s="258"/>
      <c r="J39" s="256"/>
      <c r="K39" s="14"/>
      <c r="L39" s="14"/>
    </row>
    <row r="40" spans="1:12" x14ac:dyDescent="0.25">
      <c r="A40" s="255" t="s">
        <v>7</v>
      </c>
      <c r="B40" s="256"/>
      <c r="C40" s="255" t="s">
        <v>52</v>
      </c>
      <c r="D40" s="256"/>
      <c r="E40" s="136"/>
      <c r="F40" s="138"/>
      <c r="G40" s="137"/>
      <c r="H40" s="257">
        <f>H39*8%</f>
        <v>0.45489200000000007</v>
      </c>
      <c r="I40" s="258"/>
      <c r="J40" s="256"/>
      <c r="K40" s="14"/>
      <c r="L40" s="14"/>
    </row>
    <row r="41" spans="1:12" ht="30.75" customHeight="1" x14ac:dyDescent="0.25">
      <c r="A41" s="259" t="s">
        <v>8</v>
      </c>
      <c r="B41" s="260"/>
      <c r="C41" s="261" t="s">
        <v>53</v>
      </c>
      <c r="D41" s="262"/>
      <c r="E41" s="263"/>
      <c r="F41" s="264"/>
      <c r="G41" s="265"/>
      <c r="H41" s="266">
        <f>E41*E11</f>
        <v>0</v>
      </c>
      <c r="I41" s="266"/>
      <c r="J41" s="266"/>
      <c r="K41" s="14"/>
      <c r="L41" s="14"/>
    </row>
    <row r="42" spans="1:12" x14ac:dyDescent="0.25">
      <c r="A42" s="173" t="s">
        <v>9</v>
      </c>
      <c r="B42" s="173"/>
      <c r="C42" s="206" t="s">
        <v>54</v>
      </c>
      <c r="D42" s="208"/>
      <c r="E42" s="283"/>
      <c r="F42" s="283"/>
      <c r="G42" s="283"/>
      <c r="H42" s="212">
        <f>E11/30/12*7*100%</f>
        <v>26.535366666666665</v>
      </c>
      <c r="I42" s="212"/>
      <c r="J42" s="212"/>
      <c r="K42" s="14"/>
      <c r="L42" s="14"/>
    </row>
    <row r="43" spans="1:12" ht="30.75" customHeight="1" x14ac:dyDescent="0.25">
      <c r="A43" s="173" t="s">
        <v>10</v>
      </c>
      <c r="B43" s="173"/>
      <c r="C43" s="284" t="s">
        <v>83</v>
      </c>
      <c r="D43" s="285"/>
      <c r="E43" s="283"/>
      <c r="F43" s="283"/>
      <c r="G43" s="283"/>
      <c r="H43" s="212">
        <f>H42*39.8%</f>
        <v>10.561075933333331</v>
      </c>
      <c r="I43" s="212"/>
      <c r="J43" s="212"/>
      <c r="K43" s="14"/>
      <c r="L43" s="14"/>
    </row>
    <row r="44" spans="1:12" ht="30.75" customHeight="1" x14ac:dyDescent="0.25">
      <c r="A44" s="206" t="s">
        <v>11</v>
      </c>
      <c r="B44" s="208"/>
      <c r="C44" s="284" t="s">
        <v>53</v>
      </c>
      <c r="D44" s="285"/>
      <c r="E44" s="209"/>
      <c r="F44" s="210"/>
      <c r="G44" s="211"/>
      <c r="H44" s="275">
        <f>E11*5%</f>
        <v>68.233800000000002</v>
      </c>
      <c r="I44" s="276"/>
      <c r="J44" s="277"/>
      <c r="K44" s="14"/>
      <c r="L44" s="14"/>
    </row>
    <row r="45" spans="1:12" x14ac:dyDescent="0.25">
      <c r="A45" s="278" t="s">
        <v>36</v>
      </c>
      <c r="B45" s="278"/>
      <c r="C45" s="278"/>
      <c r="D45" s="278"/>
      <c r="E45" s="279"/>
      <c r="F45" s="280"/>
      <c r="G45" s="281"/>
      <c r="H45" s="282">
        <f>SUM(H39:J44)</f>
        <v>111.4712846</v>
      </c>
      <c r="I45" s="282"/>
      <c r="J45" s="282"/>
      <c r="K45" s="14"/>
      <c r="L45" s="14"/>
    </row>
    <row r="46" spans="1:12" ht="4.5" customHeight="1" x14ac:dyDescent="0.25">
      <c r="E46" s="2"/>
      <c r="F46" s="2"/>
      <c r="G46" s="2"/>
      <c r="H46" s="3"/>
      <c r="I46" s="3"/>
      <c r="J46" s="3"/>
      <c r="K46" s="14"/>
      <c r="L46" s="14"/>
    </row>
    <row r="47" spans="1:12" x14ac:dyDescent="0.25">
      <c r="A47" s="217" t="s">
        <v>173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14"/>
      <c r="L47" s="14"/>
    </row>
    <row r="48" spans="1:12" x14ac:dyDescent="0.25">
      <c r="A48" s="255" t="s">
        <v>2</v>
      </c>
      <c r="B48" s="256"/>
      <c r="C48" s="255" t="s">
        <v>56</v>
      </c>
      <c r="D48" s="256"/>
      <c r="E48" s="136"/>
      <c r="F48" s="138"/>
      <c r="G48" s="137"/>
      <c r="H48" s="257">
        <f>E19/12*5%</f>
        <v>3.2583333333333336E-4</v>
      </c>
      <c r="I48" s="258"/>
      <c r="J48" s="256"/>
      <c r="K48" s="14"/>
      <c r="L48" s="14"/>
    </row>
    <row r="49" spans="1:12" x14ac:dyDescent="0.25">
      <c r="A49" s="255" t="s">
        <v>7</v>
      </c>
      <c r="B49" s="256"/>
      <c r="C49" s="255" t="s">
        <v>57</v>
      </c>
      <c r="D49" s="256"/>
      <c r="E49" s="136"/>
      <c r="F49" s="138"/>
      <c r="G49" s="137"/>
      <c r="H49" s="257">
        <f>E11/30/12</f>
        <v>3.7907666666666664</v>
      </c>
      <c r="I49" s="258"/>
      <c r="J49" s="256"/>
      <c r="K49" s="14"/>
      <c r="L49" s="14"/>
    </row>
    <row r="50" spans="1:12" x14ac:dyDescent="0.25">
      <c r="A50" s="259" t="s">
        <v>8</v>
      </c>
      <c r="B50" s="260"/>
      <c r="C50" s="261" t="s">
        <v>58</v>
      </c>
      <c r="D50" s="262"/>
      <c r="E50" s="263"/>
      <c r="F50" s="264"/>
      <c r="G50" s="265"/>
      <c r="H50" s="266">
        <f>E11/30/12*5*1.5%</f>
        <v>0.28430749999999999</v>
      </c>
      <c r="I50" s="266"/>
      <c r="J50" s="266"/>
      <c r="K50" s="14"/>
      <c r="L50" s="14"/>
    </row>
    <row r="51" spans="1:12" ht="31.5" customHeight="1" x14ac:dyDescent="0.25">
      <c r="A51" s="173" t="s">
        <v>9</v>
      </c>
      <c r="B51" s="173"/>
      <c r="C51" s="376" t="s">
        <v>59</v>
      </c>
      <c r="D51" s="377"/>
      <c r="E51" s="283"/>
      <c r="F51" s="283"/>
      <c r="G51" s="283"/>
      <c r="H51" s="212">
        <f>E11/30/12*15*8%</f>
        <v>4.5489199999999999</v>
      </c>
      <c r="I51" s="212"/>
      <c r="J51" s="212"/>
      <c r="K51" s="14"/>
      <c r="L51" s="14"/>
    </row>
    <row r="52" spans="1:12" x14ac:dyDescent="0.25">
      <c r="A52" s="173" t="s">
        <v>10</v>
      </c>
      <c r="B52" s="173"/>
      <c r="C52" s="284" t="s">
        <v>60</v>
      </c>
      <c r="D52" s="285"/>
      <c r="E52" s="283"/>
      <c r="F52" s="283"/>
      <c r="G52" s="283"/>
      <c r="H52" s="212">
        <f>E19*5%</f>
        <v>3.9100000000000003E-3</v>
      </c>
      <c r="I52" s="212"/>
      <c r="J52" s="212"/>
      <c r="K52" s="14"/>
      <c r="L52" s="14"/>
    </row>
    <row r="53" spans="1:12" x14ac:dyDescent="0.25">
      <c r="A53" s="173" t="s">
        <v>11</v>
      </c>
      <c r="B53" s="173"/>
      <c r="C53" s="284" t="s">
        <v>61</v>
      </c>
      <c r="D53" s="285"/>
      <c r="E53" s="283"/>
      <c r="F53" s="283"/>
      <c r="G53" s="283"/>
      <c r="H53" s="212">
        <f>E11/30/12*5*40%</f>
        <v>7.5815333333333328</v>
      </c>
      <c r="I53" s="212"/>
      <c r="J53" s="212"/>
      <c r="K53" s="14"/>
      <c r="L53" s="14"/>
    </row>
    <row r="54" spans="1:12" ht="30" customHeight="1" x14ac:dyDescent="0.25">
      <c r="A54" s="173" t="s">
        <v>39</v>
      </c>
      <c r="B54" s="173"/>
      <c r="C54" s="284" t="s">
        <v>62</v>
      </c>
      <c r="D54" s="285"/>
      <c r="E54" s="283"/>
      <c r="F54" s="283"/>
      <c r="G54" s="283"/>
      <c r="H54" s="212">
        <f>SUM(H48:J53)*39.8%</f>
        <v>6.4514858066666649</v>
      </c>
      <c r="I54" s="212"/>
      <c r="J54" s="212"/>
      <c r="K54" s="14"/>
      <c r="L54" s="14"/>
    </row>
    <row r="55" spans="1:12" x14ac:dyDescent="0.25">
      <c r="A55" s="278" t="s">
        <v>36</v>
      </c>
      <c r="B55" s="278"/>
      <c r="C55" s="278"/>
      <c r="D55" s="278"/>
      <c r="E55" s="279"/>
      <c r="F55" s="280"/>
      <c r="G55" s="281"/>
      <c r="H55" s="282">
        <f>SUM(H48:J54)</f>
        <v>22.661249139999995</v>
      </c>
      <c r="I55" s="282"/>
      <c r="J55" s="282"/>
      <c r="K55" s="14"/>
      <c r="L55" s="14"/>
    </row>
    <row r="56" spans="1:12" x14ac:dyDescent="0.25">
      <c r="A56" s="288" t="s">
        <v>172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14"/>
      <c r="L56" s="14"/>
    </row>
    <row r="57" spans="1:12" ht="32.25" customHeight="1" x14ac:dyDescent="0.25">
      <c r="A57" s="255" t="s">
        <v>2</v>
      </c>
      <c r="B57" s="256"/>
      <c r="C57" s="286" t="s">
        <v>64</v>
      </c>
      <c r="D57" s="287"/>
      <c r="E57" s="136"/>
      <c r="F57" s="138"/>
      <c r="G57" s="137"/>
      <c r="H57" s="257">
        <f>((((E11+(E11/3))*0.3333)/12)*2%)</f>
        <v>1.0107700239999999</v>
      </c>
      <c r="I57" s="258"/>
      <c r="J57" s="256"/>
      <c r="K57" s="14"/>
      <c r="L57" s="14"/>
    </row>
    <row r="58" spans="1:12" ht="31.5" customHeight="1" x14ac:dyDescent="0.25">
      <c r="A58" s="255" t="s">
        <v>7</v>
      </c>
      <c r="B58" s="256"/>
      <c r="C58" s="286" t="s">
        <v>65</v>
      </c>
      <c r="D58" s="287"/>
      <c r="E58" s="136"/>
      <c r="F58" s="138"/>
      <c r="G58" s="137"/>
      <c r="H58" s="257">
        <f>H57*39.8%</f>
        <v>0.40228646955199993</v>
      </c>
      <c r="I58" s="258"/>
      <c r="J58" s="256"/>
      <c r="K58" s="14"/>
      <c r="L58" s="14"/>
    </row>
    <row r="59" spans="1:12" ht="30" customHeight="1" x14ac:dyDescent="0.25">
      <c r="A59" s="259" t="s">
        <v>8</v>
      </c>
      <c r="B59" s="260"/>
      <c r="C59" s="286" t="s">
        <v>66</v>
      </c>
      <c r="D59" s="287"/>
      <c r="E59" s="263"/>
      <c r="F59" s="264"/>
      <c r="G59" s="265"/>
      <c r="H59" s="266">
        <f>(((E11+H16)*0.333)*2%)*39.8%</f>
        <v>3.918642084007343</v>
      </c>
      <c r="I59" s="266"/>
      <c r="J59" s="266"/>
      <c r="K59" s="14"/>
      <c r="L59" s="14"/>
    </row>
    <row r="60" spans="1:12" x14ac:dyDescent="0.25">
      <c r="A60" s="173" t="s">
        <v>9</v>
      </c>
      <c r="B60" s="173"/>
      <c r="C60" s="206" t="s">
        <v>67</v>
      </c>
      <c r="D60" s="208"/>
      <c r="E60" s="283"/>
      <c r="F60" s="283"/>
      <c r="G60" s="283"/>
      <c r="H60" s="212"/>
      <c r="I60" s="212"/>
      <c r="J60" s="212"/>
      <c r="K60" s="14"/>
      <c r="L60" s="14"/>
    </row>
    <row r="61" spans="1:12" x14ac:dyDescent="0.25">
      <c r="A61" s="278" t="s">
        <v>36</v>
      </c>
      <c r="B61" s="278"/>
      <c r="C61" s="278"/>
      <c r="D61" s="278"/>
      <c r="E61" s="279"/>
      <c r="F61" s="280"/>
      <c r="G61" s="281"/>
      <c r="H61" s="282">
        <f>SUM(H57:J60)</f>
        <v>5.3316985775593428</v>
      </c>
      <c r="I61" s="282"/>
      <c r="J61" s="282"/>
      <c r="K61" s="14"/>
      <c r="L61" s="14"/>
    </row>
    <row r="62" spans="1:12" x14ac:dyDescent="0.25">
      <c r="A62" s="288" t="s">
        <v>171</v>
      </c>
      <c r="B62" s="288"/>
      <c r="C62" s="288"/>
      <c r="D62" s="288"/>
      <c r="E62" s="288"/>
      <c r="F62" s="288"/>
      <c r="G62" s="288"/>
      <c r="H62" s="288"/>
      <c r="I62" s="288"/>
      <c r="J62" s="288"/>
      <c r="K62" s="14"/>
      <c r="L62" s="14"/>
    </row>
    <row r="63" spans="1:12" ht="33" customHeight="1" x14ac:dyDescent="0.25">
      <c r="A63" s="255" t="s">
        <v>2</v>
      </c>
      <c r="B63" s="256"/>
      <c r="C63" s="286" t="s">
        <v>69</v>
      </c>
      <c r="D63" s="287"/>
      <c r="E63" s="136"/>
      <c r="F63" s="138"/>
      <c r="G63" s="137"/>
      <c r="H63" s="257">
        <f>((((E17+(E17/3))*0.3333)/12)*2%)</f>
        <v>8.9620666666666654E-5</v>
      </c>
      <c r="I63" s="258"/>
      <c r="J63" s="256"/>
      <c r="K63" s="14"/>
      <c r="L63" s="14"/>
    </row>
    <row r="64" spans="1:12" ht="29.25" customHeight="1" x14ac:dyDescent="0.25">
      <c r="A64" s="255" t="s">
        <v>7</v>
      </c>
      <c r="B64" s="256"/>
      <c r="C64" s="286" t="s">
        <v>70</v>
      </c>
      <c r="D64" s="287"/>
      <c r="E64" s="136"/>
      <c r="F64" s="138"/>
      <c r="G64" s="137"/>
      <c r="H64" s="257">
        <f>H63*39.8%</f>
        <v>3.5669025333333325E-5</v>
      </c>
      <c r="I64" s="258"/>
      <c r="J64" s="256"/>
      <c r="K64" s="14"/>
      <c r="L64" s="14"/>
    </row>
    <row r="65" spans="1:12" x14ac:dyDescent="0.25">
      <c r="A65" s="278" t="s">
        <v>36</v>
      </c>
      <c r="B65" s="278"/>
      <c r="C65" s="278"/>
      <c r="D65" s="278"/>
      <c r="E65" s="279"/>
      <c r="F65" s="280"/>
      <c r="G65" s="281"/>
      <c r="H65" s="282">
        <f>SUM(H63:J64)</f>
        <v>1.2528969199999997E-4</v>
      </c>
      <c r="I65" s="282"/>
      <c r="J65" s="282"/>
      <c r="K65" s="14"/>
      <c r="L65" s="14"/>
    </row>
    <row r="66" spans="1:12" x14ac:dyDescent="0.25">
      <c r="A66" s="267" t="s">
        <v>71</v>
      </c>
      <c r="B66" s="267"/>
      <c r="C66" s="267"/>
      <c r="D66" s="267"/>
      <c r="E66" s="268">
        <f>H65+H61+H55</f>
        <v>27.99307300725134</v>
      </c>
      <c r="F66" s="269"/>
      <c r="G66" s="269"/>
      <c r="H66" s="269"/>
      <c r="I66" s="269"/>
      <c r="J66" s="269"/>
      <c r="K66" s="14"/>
      <c r="L66" s="14"/>
    </row>
    <row r="67" spans="1:12" ht="6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4"/>
      <c r="L67" s="14"/>
    </row>
    <row r="68" spans="1:12" x14ac:dyDescent="0.25">
      <c r="A68" s="217" t="s">
        <v>73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14"/>
      <c r="L68" s="14"/>
    </row>
    <row r="69" spans="1:12" x14ac:dyDescent="0.25">
      <c r="A69" s="255" t="s">
        <v>2</v>
      </c>
      <c r="B69" s="256"/>
      <c r="C69" s="255" t="s">
        <v>74</v>
      </c>
      <c r="D69" s="256"/>
      <c r="E69" s="255"/>
      <c r="F69" s="258"/>
      <c r="G69" s="256"/>
      <c r="H69" s="257">
        <v>90</v>
      </c>
      <c r="I69" s="258"/>
      <c r="J69" s="256"/>
      <c r="K69" s="14"/>
      <c r="L69" s="14"/>
    </row>
    <row r="70" spans="1:12" x14ac:dyDescent="0.25">
      <c r="A70" s="255" t="s">
        <v>7</v>
      </c>
      <c r="B70" s="256"/>
      <c r="C70" s="255" t="s">
        <v>75</v>
      </c>
      <c r="D70" s="256"/>
      <c r="E70" s="136"/>
      <c r="F70" s="138"/>
      <c r="G70" s="137"/>
      <c r="H70" s="257">
        <f>1980/12</f>
        <v>165</v>
      </c>
      <c r="I70" s="258"/>
      <c r="J70" s="256"/>
      <c r="K70" s="14"/>
      <c r="L70" s="14"/>
    </row>
    <row r="71" spans="1:12" x14ac:dyDescent="0.25">
      <c r="A71" s="259" t="s">
        <v>8</v>
      </c>
      <c r="B71" s="260"/>
      <c r="C71" s="261" t="s">
        <v>76</v>
      </c>
      <c r="D71" s="262"/>
      <c r="E71" s="263"/>
      <c r="F71" s="264"/>
      <c r="G71" s="265"/>
      <c r="H71" s="266">
        <f>3000/120</f>
        <v>25</v>
      </c>
      <c r="I71" s="266"/>
      <c r="J71" s="266"/>
      <c r="K71" s="14"/>
      <c r="L71" s="14"/>
    </row>
    <row r="72" spans="1:12" x14ac:dyDescent="0.25">
      <c r="A72" s="173" t="s">
        <v>9</v>
      </c>
      <c r="B72" s="173"/>
      <c r="C72" s="206" t="s">
        <v>28</v>
      </c>
      <c r="D72" s="208"/>
      <c r="E72" s="283"/>
      <c r="F72" s="283"/>
      <c r="G72" s="283"/>
      <c r="H72" s="212">
        <f>E30/30/12*15*8%</f>
        <v>0</v>
      </c>
      <c r="I72" s="212"/>
      <c r="J72" s="212"/>
      <c r="K72" s="14"/>
      <c r="L72" s="14"/>
    </row>
    <row r="73" spans="1:12" x14ac:dyDescent="0.25">
      <c r="A73" s="278" t="s">
        <v>36</v>
      </c>
      <c r="B73" s="278"/>
      <c r="C73" s="278"/>
      <c r="D73" s="278"/>
      <c r="E73" s="279"/>
      <c r="F73" s="280"/>
      <c r="G73" s="281"/>
      <c r="H73" s="282">
        <f>SUM(H69:J72)</f>
        <v>280</v>
      </c>
      <c r="I73" s="282"/>
      <c r="J73" s="282"/>
      <c r="K73" s="14"/>
      <c r="L73" s="14"/>
    </row>
    <row r="74" spans="1:12" ht="4.5" customHeight="1" x14ac:dyDescent="0.25">
      <c r="E74" s="2"/>
      <c r="F74" s="2"/>
      <c r="G74" s="2"/>
      <c r="H74" s="3"/>
      <c r="I74" s="3"/>
      <c r="J74" s="3"/>
      <c r="K74" s="14"/>
      <c r="L74" s="14"/>
    </row>
    <row r="75" spans="1:12" x14ac:dyDescent="0.25">
      <c r="A75" s="217" t="s">
        <v>84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14"/>
      <c r="L75" s="14"/>
    </row>
    <row r="76" spans="1:12" x14ac:dyDescent="0.25">
      <c r="A76" s="255" t="s">
        <v>2</v>
      </c>
      <c r="B76" s="256"/>
      <c r="C76" s="255" t="s">
        <v>77</v>
      </c>
      <c r="D76" s="256"/>
      <c r="E76" s="327">
        <v>7.0000000000000007E-2</v>
      </c>
      <c r="F76" s="258"/>
      <c r="G76" s="256"/>
      <c r="H76" s="257">
        <f>(H73+E66+H45+E36+E11)*E76</f>
        <v>229.4579464221556</v>
      </c>
      <c r="I76" s="258"/>
      <c r="J76" s="256"/>
      <c r="K76" s="14"/>
      <c r="L76" s="14"/>
    </row>
    <row r="77" spans="1:12" x14ac:dyDescent="0.25">
      <c r="A77" s="255" t="s">
        <v>7</v>
      </c>
      <c r="B77" s="256"/>
      <c r="C77" s="255" t="s">
        <v>12</v>
      </c>
      <c r="D77" s="256"/>
      <c r="E77" s="327">
        <v>7.5774185115783349E-2</v>
      </c>
      <c r="F77" s="258"/>
      <c r="G77" s="256"/>
      <c r="H77" s="257">
        <f>E77*(H73+E66+H45+E36+E11)</f>
        <v>248.38555583542737</v>
      </c>
      <c r="I77" s="258"/>
      <c r="J77" s="256"/>
      <c r="K77" s="14"/>
      <c r="L77" s="14"/>
    </row>
    <row r="78" spans="1:12" x14ac:dyDescent="0.25">
      <c r="A78" s="259" t="s">
        <v>8</v>
      </c>
      <c r="B78" s="260"/>
      <c r="C78" s="261" t="s">
        <v>78</v>
      </c>
      <c r="D78" s="262"/>
      <c r="E78" s="338">
        <v>0.85750000000000004</v>
      </c>
      <c r="F78" s="339"/>
      <c r="G78" s="340"/>
      <c r="H78" s="266">
        <f>(H73+E66+H45+E36+E11)/E78</f>
        <v>3822.7063127389515</v>
      </c>
      <c r="I78" s="266"/>
      <c r="J78" s="266"/>
      <c r="K78" s="14"/>
      <c r="L78" s="14"/>
    </row>
    <row r="79" spans="1:12" x14ac:dyDescent="0.25">
      <c r="A79" s="173" t="s">
        <v>9</v>
      </c>
      <c r="B79" s="173"/>
      <c r="C79" s="206" t="s">
        <v>79</v>
      </c>
      <c r="D79" s="208"/>
      <c r="E79" s="283">
        <v>1.6500000000000001E-2</v>
      </c>
      <c r="F79" s="283"/>
      <c r="G79" s="283"/>
      <c r="H79" s="212">
        <f>E79*H86</f>
        <v>61.970865000000003</v>
      </c>
      <c r="I79" s="212"/>
      <c r="J79" s="212"/>
      <c r="K79" s="14"/>
      <c r="L79" s="14"/>
    </row>
    <row r="80" spans="1:12" x14ac:dyDescent="0.25">
      <c r="A80" s="173" t="s">
        <v>9</v>
      </c>
      <c r="B80" s="173"/>
      <c r="C80" s="206" t="s">
        <v>80</v>
      </c>
      <c r="D80" s="208"/>
      <c r="E80" s="283">
        <v>7.5999999999999998E-2</v>
      </c>
      <c r="F80" s="283"/>
      <c r="G80" s="283"/>
      <c r="H80" s="212">
        <f>E80*H86</f>
        <v>285.44155999999998</v>
      </c>
      <c r="I80" s="212"/>
      <c r="J80" s="212"/>
      <c r="K80" s="14"/>
      <c r="L80" s="14"/>
    </row>
    <row r="81" spans="1:12" x14ac:dyDescent="0.25">
      <c r="A81" s="173" t="s">
        <v>10</v>
      </c>
      <c r="B81" s="173"/>
      <c r="C81" s="206" t="s">
        <v>81</v>
      </c>
      <c r="D81" s="208"/>
      <c r="E81" s="283"/>
      <c r="F81" s="283"/>
      <c r="G81" s="283"/>
      <c r="H81" s="212"/>
      <c r="I81" s="212"/>
      <c r="J81" s="212"/>
      <c r="K81" s="14"/>
      <c r="L81" s="14"/>
    </row>
    <row r="82" spans="1:12" x14ac:dyDescent="0.25">
      <c r="A82" s="173" t="s">
        <v>11</v>
      </c>
      <c r="B82" s="173"/>
      <c r="C82" s="206" t="s">
        <v>82</v>
      </c>
      <c r="D82" s="208"/>
      <c r="E82" s="283">
        <v>0.05</v>
      </c>
      <c r="F82" s="283"/>
      <c r="G82" s="283"/>
      <c r="H82" s="212">
        <f>E82*H86</f>
        <v>187.79050000000001</v>
      </c>
      <c r="I82" s="212"/>
      <c r="J82" s="212"/>
      <c r="K82" s="14"/>
      <c r="L82" s="14"/>
    </row>
    <row r="83" spans="1:12" x14ac:dyDescent="0.25">
      <c r="A83" s="278" t="s">
        <v>36</v>
      </c>
      <c r="B83" s="278"/>
      <c r="C83" s="278"/>
      <c r="D83" s="278"/>
      <c r="E83" s="279"/>
      <c r="F83" s="280"/>
      <c r="G83" s="281"/>
      <c r="H83" s="282">
        <f>H76+H77+H79+H80+H82</f>
        <v>1013.046427257583</v>
      </c>
      <c r="I83" s="282"/>
      <c r="J83" s="282"/>
      <c r="K83" s="14"/>
      <c r="L83" s="14"/>
    </row>
    <row r="84" spans="1:12" ht="3.75" customHeight="1" x14ac:dyDescent="0.25">
      <c r="E84" s="2"/>
      <c r="F84" s="2"/>
      <c r="G84" s="2"/>
      <c r="H84" s="3"/>
      <c r="I84" s="3"/>
      <c r="J84" s="3"/>
      <c r="K84" s="14"/>
      <c r="L84" s="14"/>
    </row>
    <row r="85" spans="1:12" x14ac:dyDescent="0.25">
      <c r="A85" s="311" t="s">
        <v>85</v>
      </c>
      <c r="B85" s="311"/>
      <c r="C85" s="311"/>
      <c r="D85" s="311"/>
      <c r="E85" s="311"/>
      <c r="F85" s="311"/>
      <c r="G85" s="311"/>
      <c r="H85" s="212">
        <f>SUM(H83+H73+E66+H45+E36+E11)</f>
        <v>4291.0170904312345</v>
      </c>
      <c r="I85" s="212"/>
      <c r="J85" s="212"/>
    </row>
    <row r="86" spans="1:12" x14ac:dyDescent="0.25">
      <c r="H86" s="96">
        <v>3755.81</v>
      </c>
      <c r="I86" s="96"/>
      <c r="J86" s="96"/>
    </row>
  </sheetData>
  <mergeCells count="232">
    <mergeCell ref="A1:C1"/>
    <mergeCell ref="D1:J1"/>
    <mergeCell ref="A2:J2"/>
    <mergeCell ref="A3:J3"/>
    <mergeCell ref="A4:J4"/>
    <mergeCell ref="B5:D5"/>
    <mergeCell ref="E5:J5"/>
    <mergeCell ref="B9:D9"/>
    <mergeCell ref="E9:J9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88"/>
  <sheetViews>
    <sheetView showWhiteSpace="0" view="pageLayout" zoomScaleNormal="100" workbookViewId="0">
      <selection activeCell="H59" sqref="H59:J59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2.42578125" customWidth="1"/>
    <col min="4" max="4" width="42" customWidth="1"/>
    <col min="5" max="5" width="5" customWidth="1"/>
    <col min="6" max="6" width="2.7109375" customWidth="1"/>
    <col min="7" max="7" width="1.42578125" customWidth="1"/>
    <col min="8" max="8" width="3.28515625" customWidth="1"/>
    <col min="9" max="9" width="4.7109375" customWidth="1"/>
    <col min="10" max="10" width="3.140625" customWidth="1"/>
  </cols>
  <sheetData>
    <row r="1" spans="1:12" x14ac:dyDescent="0.25">
      <c r="A1" s="368" t="s">
        <v>0</v>
      </c>
      <c r="B1" s="368"/>
      <c r="C1" s="368"/>
      <c r="D1" s="369" t="s">
        <v>120</v>
      </c>
      <c r="E1" s="370"/>
      <c r="F1" s="370"/>
      <c r="G1" s="370"/>
      <c r="H1" s="370"/>
      <c r="I1" s="370"/>
      <c r="J1" s="371"/>
      <c r="K1" s="14"/>
      <c r="L1" s="14"/>
    </row>
    <row r="2" spans="1:12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4"/>
      <c r="L2" s="14"/>
    </row>
    <row r="3" spans="1:12" x14ac:dyDescent="0.25">
      <c r="A3" s="372" t="s">
        <v>30</v>
      </c>
      <c r="B3" s="373"/>
      <c r="C3" s="373"/>
      <c r="D3" s="373"/>
      <c r="E3" s="373"/>
      <c r="F3" s="373"/>
      <c r="G3" s="373"/>
      <c r="H3" s="373"/>
      <c r="I3" s="373"/>
      <c r="J3" s="374"/>
      <c r="K3" s="14"/>
      <c r="L3" s="14"/>
    </row>
    <row r="4" spans="1:12" x14ac:dyDescent="0.25">
      <c r="A4" s="173" t="s">
        <v>31</v>
      </c>
      <c r="B4" s="173"/>
      <c r="C4" s="173"/>
      <c r="D4" s="173"/>
      <c r="E4" s="173"/>
      <c r="F4" s="173"/>
      <c r="G4" s="173"/>
      <c r="H4" s="173"/>
      <c r="I4" s="173"/>
      <c r="J4" s="173"/>
      <c r="K4" s="14"/>
      <c r="L4" s="14"/>
    </row>
    <row r="5" spans="1:12" x14ac:dyDescent="0.25">
      <c r="A5" s="8" t="s">
        <v>2</v>
      </c>
      <c r="B5" s="353" t="s">
        <v>1</v>
      </c>
      <c r="C5" s="354"/>
      <c r="D5" s="355"/>
      <c r="E5" s="375">
        <v>1149.25</v>
      </c>
      <c r="F5" s="173"/>
      <c r="G5" s="173"/>
      <c r="H5" s="173"/>
      <c r="I5" s="173"/>
      <c r="J5" s="173"/>
      <c r="K5" s="14"/>
      <c r="L5" s="14"/>
    </row>
    <row r="6" spans="1:12" x14ac:dyDescent="0.25">
      <c r="A6" s="8" t="s">
        <v>7</v>
      </c>
      <c r="B6" s="353" t="s">
        <v>25</v>
      </c>
      <c r="C6" s="354"/>
      <c r="D6" s="355"/>
      <c r="E6" s="356"/>
      <c r="F6" s="357"/>
      <c r="G6" s="357"/>
      <c r="H6" s="357"/>
      <c r="I6" s="357"/>
      <c r="J6" s="358"/>
      <c r="K6" s="14"/>
      <c r="L6" s="14"/>
    </row>
    <row r="7" spans="1:12" x14ac:dyDescent="0.25">
      <c r="A7" s="8" t="s">
        <v>8</v>
      </c>
      <c r="B7" s="353" t="s">
        <v>26</v>
      </c>
      <c r="C7" s="354"/>
      <c r="D7" s="355"/>
      <c r="E7" s="356"/>
      <c r="F7" s="357"/>
      <c r="G7" s="357"/>
      <c r="H7" s="357"/>
      <c r="I7" s="357"/>
      <c r="J7" s="358"/>
      <c r="K7" s="14"/>
      <c r="L7" s="14"/>
    </row>
    <row r="8" spans="1:12" x14ac:dyDescent="0.25">
      <c r="A8" s="8" t="s">
        <v>9</v>
      </c>
      <c r="B8" s="353" t="s">
        <v>27</v>
      </c>
      <c r="C8" s="354"/>
      <c r="D8" s="355"/>
      <c r="E8" s="356"/>
      <c r="F8" s="357"/>
      <c r="G8" s="357"/>
      <c r="H8" s="357"/>
      <c r="I8" s="357"/>
      <c r="J8" s="358"/>
      <c r="K8" s="14"/>
      <c r="L8" s="14"/>
    </row>
    <row r="9" spans="1:12" x14ac:dyDescent="0.25">
      <c r="A9" s="8" t="s">
        <v>10</v>
      </c>
      <c r="B9" s="353" t="s">
        <v>28</v>
      </c>
      <c r="C9" s="354"/>
      <c r="D9" s="355"/>
      <c r="E9" s="283"/>
      <c r="F9" s="283"/>
      <c r="G9" s="283"/>
      <c r="H9" s="283"/>
      <c r="I9" s="283"/>
      <c r="J9" s="283"/>
      <c r="K9" s="14"/>
      <c r="L9" s="14"/>
    </row>
    <row r="10" spans="1:12" ht="28.5" customHeight="1" x14ac:dyDescent="0.25">
      <c r="A10" s="16" t="s">
        <v>11</v>
      </c>
      <c r="B10" s="359" t="s">
        <v>92</v>
      </c>
      <c r="C10" s="360"/>
      <c r="D10" s="361"/>
      <c r="E10" s="173"/>
      <c r="F10" s="173"/>
      <c r="G10" s="173"/>
      <c r="H10" s="173"/>
      <c r="I10" s="173"/>
      <c r="J10" s="173"/>
      <c r="K10" s="14"/>
      <c r="L10" s="14"/>
    </row>
    <row r="11" spans="1:12" x14ac:dyDescent="0.25">
      <c r="A11" s="278" t="s">
        <v>38</v>
      </c>
      <c r="B11" s="278"/>
      <c r="C11" s="278"/>
      <c r="D11" s="278"/>
      <c r="E11" s="282">
        <f>SUM(E5:J10)</f>
        <v>1149.25</v>
      </c>
      <c r="F11" s="282"/>
      <c r="G11" s="282"/>
      <c r="H11" s="282"/>
      <c r="I11" s="282"/>
      <c r="J11" s="282"/>
      <c r="K11" s="14"/>
      <c r="L11" s="14"/>
    </row>
    <row r="12" spans="1:12" ht="33" customHeight="1" x14ac:dyDescent="0.25">
      <c r="A12" s="391" t="s">
        <v>29</v>
      </c>
      <c r="B12" s="392"/>
      <c r="C12" s="392"/>
      <c r="D12" s="393"/>
      <c r="E12" s="394">
        <f>E11*E29</f>
        <v>399.93900000000002</v>
      </c>
      <c r="F12" s="395"/>
      <c r="G12" s="395"/>
      <c r="H12" s="395"/>
      <c r="I12" s="395"/>
      <c r="J12" s="396"/>
      <c r="K12" s="14"/>
      <c r="L12" s="14"/>
    </row>
    <row r="13" spans="1:12" ht="6.75" customHeight="1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4"/>
      <c r="L13" s="14"/>
    </row>
    <row r="14" spans="1:12" x14ac:dyDescent="0.25">
      <c r="A14" s="217" t="s">
        <v>32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14"/>
      <c r="L14" s="14"/>
    </row>
    <row r="15" spans="1:12" x14ac:dyDescent="0.25">
      <c r="A15" s="218" t="s">
        <v>175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14"/>
      <c r="L15" s="14"/>
    </row>
    <row r="16" spans="1:12" x14ac:dyDescent="0.25">
      <c r="A16" s="8" t="s">
        <v>2</v>
      </c>
      <c r="B16" s="206" t="s">
        <v>34</v>
      </c>
      <c r="C16" s="207"/>
      <c r="D16" s="208"/>
      <c r="E16" s="219">
        <v>8.3299999999999999E-2</v>
      </c>
      <c r="F16" s="220"/>
      <c r="G16" s="221"/>
      <c r="H16" s="212">
        <f>E16*E11</f>
        <v>95.732524999999995</v>
      </c>
      <c r="I16" s="212"/>
      <c r="J16" s="212"/>
      <c r="K16" s="14"/>
      <c r="L16" s="14"/>
    </row>
    <row r="17" spans="1:12" x14ac:dyDescent="0.25">
      <c r="A17" s="8" t="s">
        <v>7</v>
      </c>
      <c r="B17" s="206" t="s">
        <v>35</v>
      </c>
      <c r="C17" s="207"/>
      <c r="D17" s="208"/>
      <c r="E17" s="209">
        <v>0.121</v>
      </c>
      <c r="F17" s="210"/>
      <c r="G17" s="211"/>
      <c r="H17" s="212">
        <f>E17*E11</f>
        <v>139.05924999999999</v>
      </c>
      <c r="I17" s="212"/>
      <c r="J17" s="212"/>
      <c r="K17" s="14"/>
      <c r="L17" s="14"/>
    </row>
    <row r="18" spans="1:12" x14ac:dyDescent="0.25">
      <c r="A18" s="213" t="s">
        <v>36</v>
      </c>
      <c r="B18" s="214"/>
      <c r="C18" s="214"/>
      <c r="D18" s="214"/>
      <c r="E18" s="214"/>
      <c r="F18" s="214"/>
      <c r="G18" s="215"/>
      <c r="H18" s="216">
        <f>SUM(H16:J17)</f>
        <v>234.79177499999997</v>
      </c>
      <c r="I18" s="216"/>
      <c r="J18" s="216"/>
      <c r="K18" s="14"/>
      <c r="L18" s="14"/>
    </row>
    <row r="19" spans="1:12" ht="32.25" customHeight="1" x14ac:dyDescent="0.25">
      <c r="A19" s="9" t="s">
        <v>8</v>
      </c>
      <c r="B19" s="225" t="s">
        <v>37</v>
      </c>
      <c r="C19" s="226"/>
      <c r="D19" s="227"/>
      <c r="E19" s="228">
        <v>7.8200000000000006E-2</v>
      </c>
      <c r="F19" s="229"/>
      <c r="G19" s="230"/>
      <c r="H19" s="231">
        <f>E11*E19</f>
        <v>89.871350000000007</v>
      </c>
      <c r="I19" s="232"/>
      <c r="J19" s="233"/>
      <c r="K19" s="14"/>
      <c r="L19" s="14"/>
    </row>
    <row r="20" spans="1:12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4"/>
      <c r="L20" s="14"/>
    </row>
    <row r="21" spans="1:12" x14ac:dyDescent="0.25">
      <c r="A21" s="206" t="s">
        <v>2</v>
      </c>
      <c r="B21" s="208"/>
      <c r="C21" s="324" t="s">
        <v>3</v>
      </c>
      <c r="D21" s="325"/>
      <c r="E21" s="326">
        <v>0.2</v>
      </c>
      <c r="F21" s="326"/>
      <c r="G21" s="326"/>
      <c r="H21" s="212">
        <f>E21*(E11+H18)</f>
        <v>276.80835500000001</v>
      </c>
      <c r="I21" s="212"/>
      <c r="J21" s="212"/>
      <c r="K21" s="14"/>
      <c r="L21" s="14"/>
    </row>
    <row r="22" spans="1:12" x14ac:dyDescent="0.25">
      <c r="A22" s="206" t="s">
        <v>7</v>
      </c>
      <c r="B22" s="208"/>
      <c r="C22" s="206" t="s">
        <v>41</v>
      </c>
      <c r="D22" s="208"/>
      <c r="E22" s="315">
        <v>2.5000000000000001E-2</v>
      </c>
      <c r="F22" s="315"/>
      <c r="G22" s="315"/>
      <c r="H22" s="212">
        <f>E22*(E11+H18)</f>
        <v>34.601044375000001</v>
      </c>
      <c r="I22" s="212"/>
      <c r="J22" s="212"/>
      <c r="K22" s="14"/>
      <c r="L22" s="14"/>
    </row>
    <row r="23" spans="1:12" x14ac:dyDescent="0.25">
      <c r="A23" s="206" t="s">
        <v>8</v>
      </c>
      <c r="B23" s="208"/>
      <c r="C23" s="351" t="s">
        <v>42</v>
      </c>
      <c r="D23" s="352"/>
      <c r="E23" s="337">
        <v>0.01</v>
      </c>
      <c r="F23" s="337"/>
      <c r="G23" s="337"/>
      <c r="H23" s="212">
        <f>E23*(E11+H18)</f>
        <v>13.84041775</v>
      </c>
      <c r="I23" s="212"/>
      <c r="J23" s="212"/>
      <c r="K23" s="14"/>
      <c r="L23" s="14"/>
    </row>
    <row r="24" spans="1:12" x14ac:dyDescent="0.25">
      <c r="A24" s="206" t="s">
        <v>9</v>
      </c>
      <c r="B24" s="208"/>
      <c r="C24" s="206" t="s">
        <v>43</v>
      </c>
      <c r="D24" s="208"/>
      <c r="E24" s="315">
        <v>1.4999999999999999E-2</v>
      </c>
      <c r="F24" s="315"/>
      <c r="G24" s="315"/>
      <c r="H24" s="212">
        <f>E24*(E11+H18)</f>
        <v>20.760626624999997</v>
      </c>
      <c r="I24" s="212"/>
      <c r="J24" s="212"/>
      <c r="K24" s="14"/>
      <c r="L24" s="14"/>
    </row>
    <row r="25" spans="1:12" x14ac:dyDescent="0.25">
      <c r="A25" s="206" t="s">
        <v>10</v>
      </c>
      <c r="B25" s="208"/>
      <c r="C25" s="206" t="s">
        <v>44</v>
      </c>
      <c r="D25" s="208"/>
      <c r="E25" s="315">
        <v>0.01</v>
      </c>
      <c r="F25" s="315"/>
      <c r="G25" s="315"/>
      <c r="H25" s="212">
        <f>E25*(E11+H18)</f>
        <v>13.84041775</v>
      </c>
      <c r="I25" s="212"/>
      <c r="J25" s="212"/>
      <c r="K25" s="14"/>
      <c r="L25" s="14"/>
    </row>
    <row r="26" spans="1:12" x14ac:dyDescent="0.25">
      <c r="A26" s="206" t="s">
        <v>11</v>
      </c>
      <c r="B26" s="208"/>
      <c r="C26" s="206" t="s">
        <v>6</v>
      </c>
      <c r="D26" s="208"/>
      <c r="E26" s="315">
        <v>6.0000000000000001E-3</v>
      </c>
      <c r="F26" s="315"/>
      <c r="G26" s="315"/>
      <c r="H26" s="212">
        <f>E26*(E11+H18)</f>
        <v>8.3042506500000002</v>
      </c>
      <c r="I26" s="212"/>
      <c r="J26" s="212"/>
      <c r="K26" s="14"/>
      <c r="L26" s="14"/>
    </row>
    <row r="27" spans="1:12" x14ac:dyDescent="0.25">
      <c r="A27" s="206" t="s">
        <v>39</v>
      </c>
      <c r="B27" s="208"/>
      <c r="C27" s="206" t="s">
        <v>5</v>
      </c>
      <c r="D27" s="208"/>
      <c r="E27" s="315">
        <v>2E-3</v>
      </c>
      <c r="F27" s="315"/>
      <c r="G27" s="315"/>
      <c r="H27" s="212">
        <f>E27*(E11+H18)</f>
        <v>2.7680835500000001</v>
      </c>
      <c r="I27" s="212"/>
      <c r="J27" s="212"/>
      <c r="K27" s="14"/>
      <c r="L27" s="14"/>
    </row>
    <row r="28" spans="1:12" x14ac:dyDescent="0.25">
      <c r="A28" s="316" t="s">
        <v>40</v>
      </c>
      <c r="B28" s="317"/>
      <c r="C28" s="206" t="s">
        <v>4</v>
      </c>
      <c r="D28" s="207"/>
      <c r="E28" s="318">
        <v>0.08</v>
      </c>
      <c r="F28" s="319"/>
      <c r="G28" s="320"/>
      <c r="H28" s="212">
        <f>E28*(E11+H18)</f>
        <v>110.723342</v>
      </c>
      <c r="I28" s="212"/>
      <c r="J28" s="212"/>
      <c r="K28" s="14"/>
      <c r="L28" s="14"/>
    </row>
    <row r="29" spans="1:12" x14ac:dyDescent="0.25">
      <c r="A29" s="278" t="s">
        <v>36</v>
      </c>
      <c r="B29" s="278"/>
      <c r="C29" s="278"/>
      <c r="D29" s="278"/>
      <c r="E29" s="279">
        <f>SUM(E21:G28)</f>
        <v>0.34800000000000003</v>
      </c>
      <c r="F29" s="280"/>
      <c r="G29" s="281"/>
      <c r="H29" s="282">
        <f>SUM(H21:J28)</f>
        <v>481.64653770000007</v>
      </c>
      <c r="I29" s="282"/>
      <c r="J29" s="282"/>
      <c r="K29" s="14"/>
      <c r="L29" s="14"/>
    </row>
    <row r="30" spans="1:12" x14ac:dyDescent="0.25">
      <c r="A30" s="218" t="s">
        <v>48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14"/>
      <c r="L30" s="14"/>
    </row>
    <row r="31" spans="1:12" x14ac:dyDescent="0.25">
      <c r="A31" s="206" t="s">
        <v>2</v>
      </c>
      <c r="B31" s="208"/>
      <c r="C31" s="324" t="s">
        <v>46</v>
      </c>
      <c r="D31" s="325"/>
      <c r="E31" s="326"/>
      <c r="F31" s="326"/>
      <c r="G31" s="326"/>
      <c r="H31" s="212">
        <f>(3.9*2*25.5)-6%*E5</f>
        <v>129.94499999999999</v>
      </c>
      <c r="I31" s="212"/>
      <c r="J31" s="212"/>
      <c r="K31" s="14"/>
      <c r="L31" s="14"/>
    </row>
    <row r="32" spans="1:12" x14ac:dyDescent="0.25">
      <c r="A32" s="206" t="s">
        <v>7</v>
      </c>
      <c r="B32" s="208"/>
      <c r="C32" s="206" t="s">
        <v>47</v>
      </c>
      <c r="D32" s="208"/>
      <c r="E32" s="315"/>
      <c r="F32" s="315"/>
      <c r="G32" s="315"/>
      <c r="H32" s="212">
        <f>12.5*25.5-20%</f>
        <v>318.55</v>
      </c>
      <c r="I32" s="212"/>
      <c r="J32" s="212"/>
      <c r="K32" s="14"/>
      <c r="L32" s="14"/>
    </row>
    <row r="33" spans="1:12" x14ac:dyDescent="0.25">
      <c r="A33" s="206" t="s">
        <v>8</v>
      </c>
      <c r="B33" s="208"/>
      <c r="C33" s="225" t="s">
        <v>49</v>
      </c>
      <c r="D33" s="227"/>
      <c r="E33" s="315"/>
      <c r="F33" s="315"/>
      <c r="G33" s="315"/>
      <c r="H33" s="212"/>
      <c r="I33" s="212"/>
      <c r="J33" s="212"/>
      <c r="K33" s="14"/>
      <c r="L33" s="14"/>
    </row>
    <row r="34" spans="1:12" x14ac:dyDescent="0.25">
      <c r="A34" s="206" t="s">
        <v>9</v>
      </c>
      <c r="B34" s="208"/>
      <c r="C34" s="284" t="s">
        <v>28</v>
      </c>
      <c r="D34" s="285"/>
      <c r="E34" s="315"/>
      <c r="F34" s="315"/>
      <c r="G34" s="315"/>
      <c r="H34" s="212"/>
      <c r="I34" s="212"/>
      <c r="J34" s="212"/>
      <c r="K34" s="14"/>
      <c r="L34" s="14"/>
    </row>
    <row r="35" spans="1:12" x14ac:dyDescent="0.25">
      <c r="A35" s="345" t="s">
        <v>38</v>
      </c>
      <c r="B35" s="346"/>
      <c r="C35" s="346"/>
      <c r="D35" s="346"/>
      <c r="E35" s="346"/>
      <c r="F35" s="346"/>
      <c r="G35" s="347"/>
      <c r="H35" s="282">
        <f>SUM(H31:J34)</f>
        <v>448.495</v>
      </c>
      <c r="I35" s="282"/>
      <c r="J35" s="282"/>
      <c r="K35" s="14"/>
      <c r="L35" s="14"/>
    </row>
    <row r="36" spans="1:12" x14ac:dyDescent="0.25">
      <c r="A36" s="267" t="s">
        <v>72</v>
      </c>
      <c r="B36" s="267"/>
      <c r="C36" s="267"/>
      <c r="D36" s="267"/>
      <c r="E36" s="268">
        <f>H18+H29+H35</f>
        <v>1164.9333127</v>
      </c>
      <c r="F36" s="269"/>
      <c r="G36" s="269"/>
      <c r="H36" s="269"/>
      <c r="I36" s="269"/>
      <c r="J36" s="269"/>
      <c r="K36" s="14"/>
      <c r="L36" s="14"/>
    </row>
    <row r="37" spans="1:12" ht="2.25" customHeight="1" x14ac:dyDescent="0.25">
      <c r="A37" s="270"/>
      <c r="B37" s="271"/>
      <c r="C37" s="271"/>
      <c r="D37" s="271"/>
      <c r="E37" s="271"/>
      <c r="F37" s="271"/>
      <c r="G37" s="271"/>
      <c r="H37" s="271"/>
      <c r="I37" s="271"/>
      <c r="J37" s="272"/>
      <c r="K37" s="14"/>
      <c r="L37" s="14"/>
    </row>
    <row r="38" spans="1:12" x14ac:dyDescent="0.25">
      <c r="A38" s="217" t="s">
        <v>174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14"/>
      <c r="L38" s="14"/>
    </row>
    <row r="39" spans="1:12" x14ac:dyDescent="0.25">
      <c r="A39" s="255" t="s">
        <v>2</v>
      </c>
      <c r="B39" s="256"/>
      <c r="C39" s="255" t="s">
        <v>51</v>
      </c>
      <c r="D39" s="256"/>
      <c r="E39" s="11"/>
      <c r="F39" s="13"/>
      <c r="G39" s="12"/>
      <c r="H39" s="257">
        <f>E11/12*5%</f>
        <v>4.7885416666666663</v>
      </c>
      <c r="I39" s="258"/>
      <c r="J39" s="256"/>
      <c r="K39" s="14"/>
      <c r="L39" s="14"/>
    </row>
    <row r="40" spans="1:12" x14ac:dyDescent="0.25">
      <c r="A40" s="255" t="s">
        <v>7</v>
      </c>
      <c r="B40" s="256"/>
      <c r="C40" s="255" t="s">
        <v>52</v>
      </c>
      <c r="D40" s="256"/>
      <c r="E40" s="11"/>
      <c r="F40" s="13"/>
      <c r="G40" s="12"/>
      <c r="H40" s="257">
        <f>H39*8%</f>
        <v>0.38308333333333333</v>
      </c>
      <c r="I40" s="258"/>
      <c r="J40" s="256"/>
      <c r="K40" s="14"/>
      <c r="L40" s="14"/>
    </row>
    <row r="41" spans="1:12" ht="30" customHeight="1" x14ac:dyDescent="0.25">
      <c r="A41" s="259" t="s">
        <v>8</v>
      </c>
      <c r="B41" s="260"/>
      <c r="C41" s="261" t="s">
        <v>53</v>
      </c>
      <c r="D41" s="262"/>
      <c r="E41" s="263"/>
      <c r="F41" s="264"/>
      <c r="G41" s="265"/>
      <c r="H41" s="266">
        <f>E41*E11</f>
        <v>0</v>
      </c>
      <c r="I41" s="266"/>
      <c r="J41" s="266"/>
      <c r="K41" s="14"/>
      <c r="L41" s="14"/>
    </row>
    <row r="42" spans="1:12" x14ac:dyDescent="0.25">
      <c r="A42" s="173" t="s">
        <v>9</v>
      </c>
      <c r="B42" s="173"/>
      <c r="C42" s="206" t="s">
        <v>54</v>
      </c>
      <c r="D42" s="208"/>
      <c r="E42" s="283"/>
      <c r="F42" s="283"/>
      <c r="G42" s="283"/>
      <c r="H42" s="212">
        <f>E11/30/12*7*100%</f>
        <v>22.346527777777776</v>
      </c>
      <c r="I42" s="212"/>
      <c r="J42" s="212"/>
      <c r="K42" s="14"/>
      <c r="L42" s="14"/>
    </row>
    <row r="43" spans="1:12" ht="28.5" customHeight="1" x14ac:dyDescent="0.25">
      <c r="A43" s="173" t="s">
        <v>10</v>
      </c>
      <c r="B43" s="173"/>
      <c r="C43" s="284" t="s">
        <v>83</v>
      </c>
      <c r="D43" s="285"/>
      <c r="E43" s="283"/>
      <c r="F43" s="283"/>
      <c r="G43" s="283"/>
      <c r="H43" s="212">
        <f>H42*39.8%</f>
        <v>8.8939180555555541</v>
      </c>
      <c r="I43" s="212"/>
      <c r="J43" s="212"/>
      <c r="K43" s="14"/>
      <c r="L43" s="14"/>
    </row>
    <row r="44" spans="1:12" ht="32.25" customHeight="1" x14ac:dyDescent="0.25">
      <c r="A44" s="206" t="s">
        <v>11</v>
      </c>
      <c r="B44" s="208"/>
      <c r="C44" s="273" t="s">
        <v>53</v>
      </c>
      <c r="D44" s="274"/>
      <c r="E44" s="209"/>
      <c r="F44" s="210"/>
      <c r="G44" s="211"/>
      <c r="H44" s="275">
        <f>E11*5%</f>
        <v>57.462500000000006</v>
      </c>
      <c r="I44" s="276"/>
      <c r="J44" s="277"/>
      <c r="K44" s="14"/>
      <c r="L44" s="14"/>
    </row>
    <row r="45" spans="1:12" x14ac:dyDescent="0.25">
      <c r="A45" s="278" t="s">
        <v>36</v>
      </c>
      <c r="B45" s="278"/>
      <c r="C45" s="278"/>
      <c r="D45" s="278"/>
      <c r="E45" s="279"/>
      <c r="F45" s="280"/>
      <c r="G45" s="281"/>
      <c r="H45" s="282">
        <f>SUM(H39:J44)</f>
        <v>93.874570833333337</v>
      </c>
      <c r="I45" s="282"/>
      <c r="J45" s="282"/>
      <c r="K45" s="14"/>
      <c r="L45" s="14"/>
    </row>
    <row r="46" spans="1:12" ht="2.25" customHeight="1" x14ac:dyDescent="0.25">
      <c r="E46" s="2"/>
      <c r="F46" s="2"/>
      <c r="G46" s="2"/>
      <c r="H46" s="3"/>
      <c r="I46" s="3"/>
      <c r="J46" s="3"/>
      <c r="K46" s="14"/>
      <c r="L46" s="14"/>
    </row>
    <row r="47" spans="1:12" x14ac:dyDescent="0.25">
      <c r="A47" s="217" t="s">
        <v>173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14"/>
      <c r="L47" s="14"/>
    </row>
    <row r="48" spans="1:12" x14ac:dyDescent="0.25">
      <c r="A48" s="255" t="s">
        <v>2</v>
      </c>
      <c r="B48" s="256"/>
      <c r="C48" s="255" t="s">
        <v>56</v>
      </c>
      <c r="D48" s="256"/>
      <c r="E48" s="11"/>
      <c r="F48" s="13"/>
      <c r="G48" s="12"/>
      <c r="H48" s="257">
        <f>E19/12*5%</f>
        <v>3.2583333333333336E-4</v>
      </c>
      <c r="I48" s="258"/>
      <c r="J48" s="256"/>
      <c r="K48" s="14"/>
      <c r="L48" s="14"/>
    </row>
    <row r="49" spans="1:12" x14ac:dyDescent="0.25">
      <c r="A49" s="255" t="s">
        <v>7</v>
      </c>
      <c r="B49" s="256"/>
      <c r="C49" s="255" t="s">
        <v>57</v>
      </c>
      <c r="D49" s="256"/>
      <c r="E49" s="11"/>
      <c r="F49" s="13"/>
      <c r="G49" s="12"/>
      <c r="H49" s="257">
        <f>E11/30/12</f>
        <v>3.192361111111111</v>
      </c>
      <c r="I49" s="258"/>
      <c r="J49" s="256"/>
      <c r="K49" s="14"/>
      <c r="L49" s="14"/>
    </row>
    <row r="50" spans="1:12" x14ac:dyDescent="0.25">
      <c r="A50" s="259" t="s">
        <v>8</v>
      </c>
      <c r="B50" s="260"/>
      <c r="C50" s="261" t="s">
        <v>58</v>
      </c>
      <c r="D50" s="262"/>
      <c r="E50" s="263"/>
      <c r="F50" s="264"/>
      <c r="G50" s="265"/>
      <c r="H50" s="266">
        <f>E11/30/12*5*1.5%</f>
        <v>0.23942708333333332</v>
      </c>
      <c r="I50" s="266"/>
      <c r="J50" s="266"/>
      <c r="K50" s="14"/>
      <c r="L50" s="14"/>
    </row>
    <row r="51" spans="1:12" x14ac:dyDescent="0.25">
      <c r="A51" s="173" t="s">
        <v>9</v>
      </c>
      <c r="B51" s="173"/>
      <c r="C51" s="206" t="s">
        <v>59</v>
      </c>
      <c r="D51" s="208"/>
      <c r="E51" s="283"/>
      <c r="F51" s="283"/>
      <c r="G51" s="283"/>
      <c r="H51" s="212">
        <f>E11/30/12*15*8%</f>
        <v>3.8308333333333331</v>
      </c>
      <c r="I51" s="212"/>
      <c r="J51" s="212"/>
      <c r="K51" s="14"/>
      <c r="L51" s="14"/>
    </row>
    <row r="52" spans="1:12" x14ac:dyDescent="0.25">
      <c r="A52" s="173" t="s">
        <v>10</v>
      </c>
      <c r="B52" s="173"/>
      <c r="C52" s="284" t="s">
        <v>60</v>
      </c>
      <c r="D52" s="285"/>
      <c r="E52" s="283"/>
      <c r="F52" s="283"/>
      <c r="G52" s="283"/>
      <c r="H52" s="212">
        <f>E19*5%</f>
        <v>3.9100000000000003E-3</v>
      </c>
      <c r="I52" s="212"/>
      <c r="J52" s="212"/>
      <c r="K52" s="14"/>
      <c r="L52" s="14"/>
    </row>
    <row r="53" spans="1:12" x14ac:dyDescent="0.25">
      <c r="A53" s="173" t="s">
        <v>11</v>
      </c>
      <c r="B53" s="173"/>
      <c r="C53" s="284" t="s">
        <v>61</v>
      </c>
      <c r="D53" s="285"/>
      <c r="E53" s="283"/>
      <c r="F53" s="283"/>
      <c r="G53" s="283"/>
      <c r="H53" s="212">
        <f>E11/30/12*5*40%</f>
        <v>6.3847222222222229</v>
      </c>
      <c r="I53" s="212"/>
      <c r="J53" s="212"/>
      <c r="K53" s="14"/>
      <c r="L53" s="14"/>
    </row>
    <row r="54" spans="1:12" ht="33" customHeight="1" x14ac:dyDescent="0.25">
      <c r="A54" s="173" t="s">
        <v>39</v>
      </c>
      <c r="B54" s="173"/>
      <c r="C54" s="284" t="s">
        <v>62</v>
      </c>
      <c r="D54" s="285"/>
      <c r="E54" s="283"/>
      <c r="F54" s="283"/>
      <c r="G54" s="283"/>
      <c r="H54" s="212">
        <f>SUM(H48:J53)*39.8%</f>
        <v>5.433328674166666</v>
      </c>
      <c r="I54" s="212"/>
      <c r="J54" s="212"/>
      <c r="K54" s="14"/>
      <c r="L54" s="14"/>
    </row>
    <row r="55" spans="1:12" x14ac:dyDescent="0.25">
      <c r="A55" s="278" t="s">
        <v>36</v>
      </c>
      <c r="B55" s="278"/>
      <c r="C55" s="278"/>
      <c r="D55" s="278"/>
      <c r="E55" s="279"/>
      <c r="F55" s="280"/>
      <c r="G55" s="281"/>
      <c r="H55" s="282">
        <f>SUM(H48:J54)</f>
        <v>19.0849082575</v>
      </c>
      <c r="I55" s="282"/>
      <c r="J55" s="282"/>
      <c r="K55" s="14"/>
      <c r="L55" s="14"/>
    </row>
    <row r="56" spans="1:12" x14ac:dyDescent="0.25">
      <c r="A56" s="288" t="s">
        <v>172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14"/>
      <c r="L56" s="14"/>
    </row>
    <row r="57" spans="1:12" ht="28.5" customHeight="1" x14ac:dyDescent="0.25">
      <c r="A57" s="255" t="s">
        <v>2</v>
      </c>
      <c r="B57" s="256"/>
      <c r="C57" s="286" t="s">
        <v>64</v>
      </c>
      <c r="D57" s="287"/>
      <c r="E57" s="11"/>
      <c r="F57" s="13"/>
      <c r="G57" s="12"/>
      <c r="H57" s="257">
        <f>((((E11+(E11/3))*0.3333)/12)*2%)</f>
        <v>0.85121116666666652</v>
      </c>
      <c r="I57" s="258"/>
      <c r="J57" s="256"/>
      <c r="K57" s="14"/>
      <c r="L57" s="14"/>
    </row>
    <row r="58" spans="1:12" ht="33.75" customHeight="1" x14ac:dyDescent="0.25">
      <c r="A58" s="255" t="s">
        <v>7</v>
      </c>
      <c r="B58" s="256"/>
      <c r="C58" s="286" t="s">
        <v>65</v>
      </c>
      <c r="D58" s="287"/>
      <c r="E58" s="11"/>
      <c r="F58" s="13"/>
      <c r="G58" s="12"/>
      <c r="H58" s="257">
        <f>H57*39.8%</f>
        <v>0.33878204433333325</v>
      </c>
      <c r="I58" s="258"/>
      <c r="J58" s="256"/>
      <c r="K58" s="14"/>
      <c r="L58" s="14"/>
    </row>
    <row r="59" spans="1:12" ht="30.75" customHeight="1" x14ac:dyDescent="0.25">
      <c r="A59" s="259" t="s">
        <v>8</v>
      </c>
      <c r="B59" s="260"/>
      <c r="C59" s="286" t="s">
        <v>66</v>
      </c>
      <c r="D59" s="287"/>
      <c r="E59" s="263"/>
      <c r="F59" s="264"/>
      <c r="G59" s="265"/>
      <c r="H59" s="266">
        <f>(((E11+H16)*0.333)*2%)*39.8%</f>
        <v>3.3000502793669999</v>
      </c>
      <c r="I59" s="266"/>
      <c r="J59" s="266"/>
      <c r="K59" s="14"/>
      <c r="L59" s="14"/>
    </row>
    <row r="60" spans="1:12" x14ac:dyDescent="0.25">
      <c r="A60" s="173" t="s">
        <v>9</v>
      </c>
      <c r="B60" s="173"/>
      <c r="C60" s="206" t="s">
        <v>67</v>
      </c>
      <c r="D60" s="208"/>
      <c r="E60" s="283"/>
      <c r="F60" s="283"/>
      <c r="G60" s="283"/>
      <c r="H60" s="212"/>
      <c r="I60" s="212"/>
      <c r="J60" s="212"/>
      <c r="K60" s="14"/>
      <c r="L60" s="14"/>
    </row>
    <row r="61" spans="1:12" x14ac:dyDescent="0.25">
      <c r="A61" s="278" t="s">
        <v>36</v>
      </c>
      <c r="B61" s="278"/>
      <c r="C61" s="278"/>
      <c r="D61" s="278"/>
      <c r="E61" s="279"/>
      <c r="F61" s="280"/>
      <c r="G61" s="281"/>
      <c r="H61" s="282">
        <f>SUM(H57:J60)</f>
        <v>4.4900434903669995</v>
      </c>
      <c r="I61" s="282"/>
      <c r="J61" s="282"/>
      <c r="K61" s="14"/>
      <c r="L61" s="14"/>
    </row>
    <row r="62" spans="1:12" x14ac:dyDescent="0.25">
      <c r="A62" s="288" t="s">
        <v>171</v>
      </c>
      <c r="B62" s="288"/>
      <c r="C62" s="288"/>
      <c r="D62" s="288"/>
      <c r="E62" s="288"/>
      <c r="F62" s="288"/>
      <c r="G62" s="288"/>
      <c r="H62" s="288"/>
      <c r="I62" s="288"/>
      <c r="J62" s="288"/>
      <c r="K62" s="14"/>
      <c r="L62" s="14"/>
    </row>
    <row r="63" spans="1:12" x14ac:dyDescent="0.25">
      <c r="A63" s="255" t="s">
        <v>2</v>
      </c>
      <c r="B63" s="256"/>
      <c r="C63" s="255" t="s">
        <v>69</v>
      </c>
      <c r="D63" s="256"/>
      <c r="E63" s="11"/>
      <c r="F63" s="13"/>
      <c r="G63" s="12"/>
      <c r="H63" s="257">
        <f>((((E17+(E17/3))*0.3333)/12)*2%)</f>
        <v>8.9620666666666654E-5</v>
      </c>
      <c r="I63" s="258"/>
      <c r="J63" s="256"/>
      <c r="K63" s="14"/>
      <c r="L63" s="14"/>
    </row>
    <row r="64" spans="1:12" x14ac:dyDescent="0.25">
      <c r="A64" s="255" t="s">
        <v>7</v>
      </c>
      <c r="B64" s="256"/>
      <c r="C64" s="286" t="s">
        <v>70</v>
      </c>
      <c r="D64" s="287"/>
      <c r="E64" s="11"/>
      <c r="F64" s="13"/>
      <c r="G64" s="12"/>
      <c r="H64" s="257">
        <f>H63*39.8%</f>
        <v>3.5669025333333325E-5</v>
      </c>
      <c r="I64" s="258"/>
      <c r="J64" s="256"/>
      <c r="K64" s="14"/>
      <c r="L64" s="14"/>
    </row>
    <row r="65" spans="1:12" x14ac:dyDescent="0.25">
      <c r="A65" s="278" t="s">
        <v>36</v>
      </c>
      <c r="B65" s="278"/>
      <c r="C65" s="278"/>
      <c r="D65" s="278"/>
      <c r="E65" s="279"/>
      <c r="F65" s="280"/>
      <c r="G65" s="281"/>
      <c r="H65" s="282">
        <f>SUM(H63:J64)</f>
        <v>1.2528969199999997E-4</v>
      </c>
      <c r="I65" s="282"/>
      <c r="J65" s="282"/>
      <c r="K65" s="14"/>
      <c r="L65" s="14"/>
    </row>
    <row r="66" spans="1:12" x14ac:dyDescent="0.25">
      <c r="A66" s="267" t="s">
        <v>71</v>
      </c>
      <c r="B66" s="267"/>
      <c r="C66" s="267"/>
      <c r="D66" s="267"/>
      <c r="E66" s="268">
        <f>H65+H61+H55</f>
        <v>23.575077037558998</v>
      </c>
      <c r="F66" s="269"/>
      <c r="G66" s="269"/>
      <c r="H66" s="269"/>
      <c r="I66" s="269"/>
      <c r="J66" s="269"/>
      <c r="K66" s="14"/>
      <c r="L66" s="14"/>
    </row>
    <row r="67" spans="1:12" ht="6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4"/>
      <c r="L67" s="14"/>
    </row>
    <row r="68" spans="1:12" x14ac:dyDescent="0.25">
      <c r="A68" s="217" t="s">
        <v>73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14"/>
      <c r="L68" s="14"/>
    </row>
    <row r="69" spans="1:12" x14ac:dyDescent="0.25">
      <c r="A69" s="255" t="s">
        <v>2</v>
      </c>
      <c r="B69" s="256"/>
      <c r="C69" s="255" t="s">
        <v>74</v>
      </c>
      <c r="D69" s="256"/>
      <c r="E69" s="255"/>
      <c r="F69" s="258"/>
      <c r="G69" s="256"/>
      <c r="H69" s="257">
        <v>90</v>
      </c>
      <c r="I69" s="258"/>
      <c r="J69" s="256"/>
      <c r="K69" s="14"/>
      <c r="L69" s="14"/>
    </row>
    <row r="70" spans="1:12" x14ac:dyDescent="0.25">
      <c r="A70" s="255" t="s">
        <v>7</v>
      </c>
      <c r="B70" s="256"/>
      <c r="C70" s="255" t="s">
        <v>75</v>
      </c>
      <c r="D70" s="256"/>
      <c r="E70" s="11"/>
      <c r="F70" s="13"/>
      <c r="G70" s="12"/>
      <c r="H70" s="257"/>
      <c r="I70" s="258"/>
      <c r="J70" s="256"/>
      <c r="K70" s="14"/>
      <c r="L70" s="14"/>
    </row>
    <row r="71" spans="1:12" x14ac:dyDescent="0.25">
      <c r="A71" s="259" t="s">
        <v>8</v>
      </c>
      <c r="B71" s="260"/>
      <c r="C71" s="261" t="s">
        <v>76</v>
      </c>
      <c r="D71" s="262"/>
      <c r="E71" s="263"/>
      <c r="F71" s="264"/>
      <c r="G71" s="265"/>
      <c r="H71" s="266"/>
      <c r="I71" s="266"/>
      <c r="J71" s="266"/>
      <c r="K71" s="14"/>
      <c r="L71" s="14"/>
    </row>
    <row r="72" spans="1:12" x14ac:dyDescent="0.25">
      <c r="A72" s="173" t="s">
        <v>9</v>
      </c>
      <c r="B72" s="173"/>
      <c r="C72" s="206" t="s">
        <v>28</v>
      </c>
      <c r="D72" s="208"/>
      <c r="E72" s="283"/>
      <c r="F72" s="283"/>
      <c r="G72" s="283"/>
      <c r="H72" s="212">
        <f>E30/30/12*15*8%</f>
        <v>0</v>
      </c>
      <c r="I72" s="212"/>
      <c r="J72" s="212"/>
      <c r="K72" s="14"/>
      <c r="L72" s="14"/>
    </row>
    <row r="73" spans="1:12" x14ac:dyDescent="0.25">
      <c r="A73" s="278" t="s">
        <v>36</v>
      </c>
      <c r="B73" s="278"/>
      <c r="C73" s="278"/>
      <c r="D73" s="278"/>
      <c r="E73" s="279"/>
      <c r="F73" s="280"/>
      <c r="G73" s="281"/>
      <c r="H73" s="282">
        <f>SUM(H69:J72)</f>
        <v>90</v>
      </c>
      <c r="I73" s="282"/>
      <c r="J73" s="282"/>
      <c r="K73" s="14"/>
      <c r="L73" s="14"/>
    </row>
    <row r="74" spans="1:12" ht="4.5" customHeight="1" x14ac:dyDescent="0.25">
      <c r="E74" s="2"/>
      <c r="F74" s="2"/>
      <c r="G74" s="2"/>
      <c r="H74" s="3"/>
      <c r="I74" s="3"/>
      <c r="J74" s="3"/>
      <c r="K74" s="14"/>
      <c r="L74" s="14"/>
    </row>
    <row r="75" spans="1:12" x14ac:dyDescent="0.25">
      <c r="A75" s="217" t="s">
        <v>84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14"/>
      <c r="L75" s="14"/>
    </row>
    <row r="76" spans="1:12" x14ac:dyDescent="0.25">
      <c r="A76" s="255" t="s">
        <v>2</v>
      </c>
      <c r="B76" s="256"/>
      <c r="C76" s="255" t="s">
        <v>77</v>
      </c>
      <c r="D76" s="256"/>
      <c r="E76" s="327">
        <v>7.0000000000000007E-2</v>
      </c>
      <c r="F76" s="258"/>
      <c r="G76" s="256"/>
      <c r="H76" s="257">
        <f>(H73+E66+H45+E36+E11)*E76</f>
        <v>176.51430723996248</v>
      </c>
      <c r="I76" s="258"/>
      <c r="J76" s="256"/>
      <c r="K76" s="14"/>
      <c r="L76" s="14"/>
    </row>
    <row r="77" spans="1:12" x14ac:dyDescent="0.25">
      <c r="A77" s="255" t="s">
        <v>7</v>
      </c>
      <c r="B77" s="256"/>
      <c r="C77" s="255" t="s">
        <v>12</v>
      </c>
      <c r="D77" s="256"/>
      <c r="E77" s="327">
        <v>7.5774698881747829E-2</v>
      </c>
      <c r="F77" s="258"/>
      <c r="G77" s="256"/>
      <c r="H77" s="257">
        <f>E77*(H73+E66+H45+E36+E11)</f>
        <v>191.07597827754967</v>
      </c>
      <c r="I77" s="258"/>
      <c r="J77" s="256"/>
      <c r="K77" s="14"/>
      <c r="L77" s="14"/>
    </row>
    <row r="78" spans="1:12" x14ac:dyDescent="0.25">
      <c r="A78" s="259" t="s">
        <v>8</v>
      </c>
      <c r="B78" s="260"/>
      <c r="C78" s="261" t="s">
        <v>78</v>
      </c>
      <c r="D78" s="262"/>
      <c r="E78" s="338">
        <v>0.85750000000000004</v>
      </c>
      <c r="F78" s="339"/>
      <c r="G78" s="340"/>
      <c r="H78" s="266">
        <f>(H73+E66+H45+E36+E11)/E78</f>
        <v>2940.6798374004575</v>
      </c>
      <c r="I78" s="266"/>
      <c r="J78" s="266"/>
      <c r="K78" s="14"/>
      <c r="L78" s="14"/>
    </row>
    <row r="79" spans="1:12" x14ac:dyDescent="0.25">
      <c r="A79" s="173" t="s">
        <v>9</v>
      </c>
      <c r="B79" s="173"/>
      <c r="C79" s="206" t="s">
        <v>79</v>
      </c>
      <c r="D79" s="208"/>
      <c r="E79" s="283">
        <v>1.6500000000000001E-2</v>
      </c>
      <c r="F79" s="283"/>
      <c r="G79" s="283"/>
      <c r="H79" s="212">
        <f>E79*D87</f>
        <v>47.672129999999996</v>
      </c>
      <c r="I79" s="212"/>
      <c r="J79" s="212"/>
      <c r="K79" s="14"/>
      <c r="L79" s="14"/>
    </row>
    <row r="80" spans="1:12" x14ac:dyDescent="0.25">
      <c r="A80" s="173" t="s">
        <v>9</v>
      </c>
      <c r="B80" s="173"/>
      <c r="C80" s="206" t="s">
        <v>80</v>
      </c>
      <c r="D80" s="208"/>
      <c r="E80" s="283">
        <v>7.5999999999999998E-2</v>
      </c>
      <c r="F80" s="283"/>
      <c r="G80" s="283"/>
      <c r="H80" s="212">
        <f>E80*D87</f>
        <v>219.58071999999999</v>
      </c>
      <c r="I80" s="212"/>
      <c r="J80" s="212"/>
      <c r="K80" s="14"/>
      <c r="L80" s="14"/>
    </row>
    <row r="81" spans="1:12" x14ac:dyDescent="0.25">
      <c r="A81" s="173" t="s">
        <v>10</v>
      </c>
      <c r="B81" s="173"/>
      <c r="C81" s="206" t="s">
        <v>81</v>
      </c>
      <c r="D81" s="208"/>
      <c r="E81" s="283"/>
      <c r="F81" s="283"/>
      <c r="G81" s="283"/>
      <c r="H81" s="212"/>
      <c r="I81" s="212"/>
      <c r="J81" s="212"/>
      <c r="K81" s="14"/>
      <c r="L81" s="14"/>
    </row>
    <row r="82" spans="1:12" x14ac:dyDescent="0.25">
      <c r="A82" s="173" t="s">
        <v>11</v>
      </c>
      <c r="B82" s="173"/>
      <c r="C82" s="206" t="s">
        <v>82</v>
      </c>
      <c r="D82" s="208"/>
      <c r="E82" s="283">
        <v>0.05</v>
      </c>
      <c r="F82" s="283"/>
      <c r="G82" s="283"/>
      <c r="H82" s="212">
        <f>E82*D87</f>
        <v>144.46099999999998</v>
      </c>
      <c r="I82" s="212"/>
      <c r="J82" s="212"/>
      <c r="K82" s="14"/>
      <c r="L82" s="14"/>
    </row>
    <row r="83" spans="1:12" x14ac:dyDescent="0.25">
      <c r="A83" s="278" t="s">
        <v>36</v>
      </c>
      <c r="B83" s="278"/>
      <c r="C83" s="278"/>
      <c r="D83" s="278"/>
      <c r="E83" s="279"/>
      <c r="F83" s="280"/>
      <c r="G83" s="281"/>
      <c r="H83" s="282">
        <f>H76+H77+H79+H80+H82</f>
        <v>779.30413551751212</v>
      </c>
      <c r="I83" s="282"/>
      <c r="J83" s="282"/>
      <c r="K83" s="14"/>
      <c r="L83" s="14"/>
    </row>
    <row r="84" spans="1:12" x14ac:dyDescent="0.25">
      <c r="E84" s="2"/>
      <c r="F84" s="2"/>
      <c r="G84" s="2"/>
      <c r="H84" s="3"/>
      <c r="I84" s="3"/>
      <c r="J84" s="3"/>
      <c r="K84" s="14"/>
      <c r="L84" s="14"/>
    </row>
    <row r="85" spans="1:12" x14ac:dyDescent="0.25">
      <c r="A85" s="311" t="s">
        <v>85</v>
      </c>
      <c r="B85" s="311"/>
      <c r="C85" s="311"/>
      <c r="D85" s="311"/>
      <c r="E85" s="311"/>
      <c r="F85" s="311"/>
      <c r="G85" s="311"/>
      <c r="H85" s="212">
        <f>SUM(H83+H73+E66+H45+E36+E11)</f>
        <v>3300.9370960884044</v>
      </c>
      <c r="I85" s="212"/>
      <c r="J85" s="212"/>
      <c r="K85" s="14"/>
      <c r="L85" s="14"/>
    </row>
    <row r="86" spans="1:1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14"/>
      <c r="B87" s="14"/>
      <c r="C87" s="14"/>
      <c r="D87" s="99">
        <v>2889.22</v>
      </c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</sheetData>
  <mergeCells count="232">
    <mergeCell ref="A79:B79"/>
    <mergeCell ref="C79:D79"/>
    <mergeCell ref="E79:G79"/>
    <mergeCell ref="H79:J79"/>
    <mergeCell ref="A80:B80"/>
    <mergeCell ref="C80:D80"/>
    <mergeCell ref="E80:G80"/>
    <mergeCell ref="H80:J80"/>
    <mergeCell ref="A85:G85"/>
    <mergeCell ref="H85:J85"/>
    <mergeCell ref="A81:B81"/>
    <mergeCell ref="C81:D81"/>
    <mergeCell ref="E81:G81"/>
    <mergeCell ref="H81:J81"/>
    <mergeCell ref="A82:B82"/>
    <mergeCell ref="C82:D82"/>
    <mergeCell ref="E82:G82"/>
    <mergeCell ref="H82:J82"/>
    <mergeCell ref="A83:D83"/>
    <mergeCell ref="E83:G83"/>
    <mergeCell ref="H83:J83"/>
    <mergeCell ref="A76:B76"/>
    <mergeCell ref="C76:D76"/>
    <mergeCell ref="A77:B77"/>
    <mergeCell ref="C77:D77"/>
    <mergeCell ref="E77:G77"/>
    <mergeCell ref="H77:J77"/>
    <mergeCell ref="A78:B78"/>
    <mergeCell ref="C78:D78"/>
    <mergeCell ref="E78:G78"/>
    <mergeCell ref="H78:J78"/>
    <mergeCell ref="A51:B51"/>
    <mergeCell ref="C51:D51"/>
    <mergeCell ref="E51:G51"/>
    <mergeCell ref="H51:J51"/>
    <mergeCell ref="A52:B52"/>
    <mergeCell ref="C52:D52"/>
    <mergeCell ref="A53:B53"/>
    <mergeCell ref="C53:D53"/>
    <mergeCell ref="E53:G53"/>
    <mergeCell ref="H53:J53"/>
    <mergeCell ref="A36:D36"/>
    <mergeCell ref="E36:J36"/>
    <mergeCell ref="A38:J38"/>
    <mergeCell ref="A39:B39"/>
    <mergeCell ref="C39:D39"/>
    <mergeCell ref="A40:B40"/>
    <mergeCell ref="C40:D40"/>
    <mergeCell ref="H40:J40"/>
    <mergeCell ref="A41:B41"/>
    <mergeCell ref="C41:D41"/>
    <mergeCell ref="E41:G41"/>
    <mergeCell ref="H41:J41"/>
    <mergeCell ref="A22:B22"/>
    <mergeCell ref="A23:B23"/>
    <mergeCell ref="A24:B24"/>
    <mergeCell ref="A25:B25"/>
    <mergeCell ref="A26:B26"/>
    <mergeCell ref="A27:B27"/>
    <mergeCell ref="A28:B28"/>
    <mergeCell ref="C28:D28"/>
    <mergeCell ref="A29:D29"/>
    <mergeCell ref="C24:D24"/>
    <mergeCell ref="A3:J3"/>
    <mergeCell ref="A1:C1"/>
    <mergeCell ref="D1:J1"/>
    <mergeCell ref="A2:J2"/>
    <mergeCell ref="A4:J4"/>
    <mergeCell ref="B5:D5"/>
    <mergeCell ref="B6:D6"/>
    <mergeCell ref="B7:D7"/>
    <mergeCell ref="E7:J7"/>
    <mergeCell ref="B8:D8"/>
    <mergeCell ref="E8:J8"/>
    <mergeCell ref="B9:D9"/>
    <mergeCell ref="E9:J9"/>
    <mergeCell ref="E5:J5"/>
    <mergeCell ref="E6:J6"/>
    <mergeCell ref="B10:D10"/>
    <mergeCell ref="E10:J10"/>
    <mergeCell ref="A11:D11"/>
    <mergeCell ref="E11:J11"/>
    <mergeCell ref="A12:D12"/>
    <mergeCell ref="E12:J12"/>
    <mergeCell ref="A13:J13"/>
    <mergeCell ref="A14:J14"/>
    <mergeCell ref="A15:J15"/>
    <mergeCell ref="C21:D21"/>
    <mergeCell ref="E21:G21"/>
    <mergeCell ref="H21:J21"/>
    <mergeCell ref="E16:G16"/>
    <mergeCell ref="H16:J16"/>
    <mergeCell ref="E17:G17"/>
    <mergeCell ref="H17:J17"/>
    <mergeCell ref="B16:D16"/>
    <mergeCell ref="B17:D17"/>
    <mergeCell ref="A18:G18"/>
    <mergeCell ref="H18:J18"/>
    <mergeCell ref="B19:D19"/>
    <mergeCell ref="E19:G19"/>
    <mergeCell ref="H19:J19"/>
    <mergeCell ref="A20:J20"/>
    <mergeCell ref="A21:B21"/>
    <mergeCell ref="E24:G24"/>
    <mergeCell ref="H24:J24"/>
    <mergeCell ref="C25:D25"/>
    <mergeCell ref="E25:G25"/>
    <mergeCell ref="H25:J25"/>
    <mergeCell ref="C22:D22"/>
    <mergeCell ref="E22:G22"/>
    <mergeCell ref="H22:J22"/>
    <mergeCell ref="C23:D23"/>
    <mergeCell ref="E23:G23"/>
    <mergeCell ref="H23:J23"/>
    <mergeCell ref="E28:G28"/>
    <mergeCell ref="H28:J28"/>
    <mergeCell ref="A30:J30"/>
    <mergeCell ref="C31:D31"/>
    <mergeCell ref="E31:G31"/>
    <mergeCell ref="H31:J31"/>
    <mergeCell ref="C26:D26"/>
    <mergeCell ref="E26:G26"/>
    <mergeCell ref="H26:J26"/>
    <mergeCell ref="C27:D27"/>
    <mergeCell ref="E27:G27"/>
    <mergeCell ref="H27:J27"/>
    <mergeCell ref="E29:G29"/>
    <mergeCell ref="H29:J29"/>
    <mergeCell ref="A31:B31"/>
    <mergeCell ref="A32:B32"/>
    <mergeCell ref="A33:B33"/>
    <mergeCell ref="A34:B34"/>
    <mergeCell ref="A35:G35"/>
    <mergeCell ref="C42:D42"/>
    <mergeCell ref="E42:G42"/>
    <mergeCell ref="H42:J42"/>
    <mergeCell ref="C43:D43"/>
    <mergeCell ref="E43:G43"/>
    <mergeCell ref="H43:J43"/>
    <mergeCell ref="A37:J37"/>
    <mergeCell ref="H39:J39"/>
    <mergeCell ref="A42:B42"/>
    <mergeCell ref="A43:B43"/>
    <mergeCell ref="C34:D34"/>
    <mergeCell ref="E34:G34"/>
    <mergeCell ref="H34:J34"/>
    <mergeCell ref="H35:J35"/>
    <mergeCell ref="C32:D32"/>
    <mergeCell ref="E32:G32"/>
    <mergeCell ref="H32:J32"/>
    <mergeCell ref="C33:D33"/>
    <mergeCell ref="E33:G33"/>
    <mergeCell ref="H33:J33"/>
    <mergeCell ref="H48:J48"/>
    <mergeCell ref="E50:G50"/>
    <mergeCell ref="H50:J50"/>
    <mergeCell ref="E44:G44"/>
    <mergeCell ref="H44:J44"/>
    <mergeCell ref="A44:B44"/>
    <mergeCell ref="C44:D44"/>
    <mergeCell ref="A45:D45"/>
    <mergeCell ref="E45:G45"/>
    <mergeCell ref="H45:J45"/>
    <mergeCell ref="A47:J47"/>
    <mergeCell ref="A48:B48"/>
    <mergeCell ref="C48:D48"/>
    <mergeCell ref="A49:B49"/>
    <mergeCell ref="C49:D49"/>
    <mergeCell ref="H49:J49"/>
    <mergeCell ref="A50:B50"/>
    <mergeCell ref="C50:D50"/>
    <mergeCell ref="H57:J57"/>
    <mergeCell ref="H58:J58"/>
    <mergeCell ref="E52:G52"/>
    <mergeCell ref="H52:J52"/>
    <mergeCell ref="H55:J55"/>
    <mergeCell ref="A54:B54"/>
    <mergeCell ref="C54:D54"/>
    <mergeCell ref="E54:G54"/>
    <mergeCell ref="H54:J54"/>
    <mergeCell ref="A55:D55"/>
    <mergeCell ref="E55:G55"/>
    <mergeCell ref="A56:J56"/>
    <mergeCell ref="A57:B57"/>
    <mergeCell ref="C57:D57"/>
    <mergeCell ref="A58:B58"/>
    <mergeCell ref="C58:D58"/>
    <mergeCell ref="A66:D66"/>
    <mergeCell ref="E66:J66"/>
    <mergeCell ref="E72:G72"/>
    <mergeCell ref="H72:J72"/>
    <mergeCell ref="E76:G76"/>
    <mergeCell ref="H76:J76"/>
    <mergeCell ref="A69:B69"/>
    <mergeCell ref="C69:D69"/>
    <mergeCell ref="E69:G69"/>
    <mergeCell ref="H69:J69"/>
    <mergeCell ref="H70:J70"/>
    <mergeCell ref="A68:J68"/>
    <mergeCell ref="A70:B70"/>
    <mergeCell ref="C70:D70"/>
    <mergeCell ref="A71:B71"/>
    <mergeCell ref="C71:D71"/>
    <mergeCell ref="E71:G71"/>
    <mergeCell ref="H71:J71"/>
    <mergeCell ref="A72:B72"/>
    <mergeCell ref="C72:D72"/>
    <mergeCell ref="A73:D73"/>
    <mergeCell ref="E73:G73"/>
    <mergeCell ref="H73:J73"/>
    <mergeCell ref="A75:J75"/>
    <mergeCell ref="E65:G65"/>
    <mergeCell ref="H65:J65"/>
    <mergeCell ref="H59:J59"/>
    <mergeCell ref="H61:J61"/>
    <mergeCell ref="A64:B64"/>
    <mergeCell ref="C64:D64"/>
    <mergeCell ref="H64:J64"/>
    <mergeCell ref="A62:J62"/>
    <mergeCell ref="A63:B63"/>
    <mergeCell ref="C63:D63"/>
    <mergeCell ref="H63:J63"/>
    <mergeCell ref="A65:D65"/>
    <mergeCell ref="A59:B59"/>
    <mergeCell ref="C59:D59"/>
    <mergeCell ref="E59:G59"/>
    <mergeCell ref="A60:B60"/>
    <mergeCell ref="C60:D60"/>
    <mergeCell ref="E60:G60"/>
    <mergeCell ref="H60:J60"/>
    <mergeCell ref="A61:D61"/>
    <mergeCell ref="E61:G61"/>
  </mergeCells>
  <pageMargins left="1" right="1" top="1" bottom="1" header="0.5" footer="0.5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0"/>
  <sheetViews>
    <sheetView showWhiteSpace="0" view="pageLayout" zoomScaleNormal="100" workbookViewId="0">
      <selection activeCell="H58" sqref="H58:J58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.28515625" customWidth="1"/>
    <col min="5" max="5" width="2.140625" customWidth="1"/>
    <col min="6" max="6" width="6.7109375" customWidth="1"/>
    <col min="7" max="7" width="0.7109375" customWidth="1"/>
    <col min="8" max="8" width="6.42578125" customWidth="1"/>
    <col min="9" max="9" width="2.85546875" customWidth="1"/>
    <col min="10" max="10" width="6.5703125" customWidth="1"/>
  </cols>
  <sheetData>
    <row r="1" spans="1:12" x14ac:dyDescent="0.25">
      <c r="A1" s="469" t="s">
        <v>0</v>
      </c>
      <c r="B1" s="469"/>
      <c r="C1" s="469"/>
      <c r="D1" s="470" t="s">
        <v>168</v>
      </c>
      <c r="E1" s="471"/>
      <c r="F1" s="471"/>
      <c r="G1" s="471"/>
      <c r="H1" s="471"/>
      <c r="I1" s="471"/>
      <c r="J1" s="472"/>
      <c r="K1" s="14"/>
      <c r="L1" s="14"/>
    </row>
    <row r="2" spans="1:12" x14ac:dyDescent="0.25">
      <c r="A2" s="466" t="s">
        <v>30</v>
      </c>
      <c r="B2" s="467"/>
      <c r="C2" s="467"/>
      <c r="D2" s="467"/>
      <c r="E2" s="467"/>
      <c r="F2" s="467"/>
      <c r="G2" s="467"/>
      <c r="H2" s="467"/>
      <c r="I2" s="467"/>
      <c r="J2" s="468"/>
      <c r="K2" s="14"/>
      <c r="L2" s="14"/>
    </row>
    <row r="3" spans="1:12" x14ac:dyDescent="0.25">
      <c r="A3" s="409" t="s">
        <v>31</v>
      </c>
      <c r="B3" s="409"/>
      <c r="C3" s="409"/>
      <c r="D3" s="409"/>
      <c r="E3" s="409"/>
      <c r="F3" s="409"/>
      <c r="G3" s="409"/>
      <c r="H3" s="409"/>
      <c r="I3" s="409"/>
      <c r="J3" s="409"/>
      <c r="K3" s="14"/>
      <c r="L3" s="14"/>
    </row>
    <row r="4" spans="1:12" x14ac:dyDescent="0.25">
      <c r="A4" s="29" t="s">
        <v>2</v>
      </c>
      <c r="B4" s="456" t="s">
        <v>1</v>
      </c>
      <c r="C4" s="457"/>
      <c r="D4" s="458"/>
      <c r="E4" s="459">
        <v>1429.29</v>
      </c>
      <c r="F4" s="409"/>
      <c r="G4" s="409"/>
      <c r="H4" s="409"/>
      <c r="I4" s="409"/>
      <c r="J4" s="409"/>
      <c r="K4" s="14"/>
      <c r="L4" s="14"/>
    </row>
    <row r="5" spans="1:12" x14ac:dyDescent="0.25">
      <c r="A5" s="29" t="s">
        <v>7</v>
      </c>
      <c r="B5" s="456" t="s">
        <v>25</v>
      </c>
      <c r="C5" s="457"/>
      <c r="D5" s="458"/>
      <c r="E5" s="460"/>
      <c r="F5" s="461"/>
      <c r="G5" s="461"/>
      <c r="H5" s="461"/>
      <c r="I5" s="461"/>
      <c r="J5" s="462"/>
      <c r="K5" s="14"/>
      <c r="L5" s="14"/>
    </row>
    <row r="6" spans="1:12" x14ac:dyDescent="0.25">
      <c r="A6" s="29" t="s">
        <v>8</v>
      </c>
      <c r="B6" s="456" t="s">
        <v>26</v>
      </c>
      <c r="C6" s="457"/>
      <c r="D6" s="458"/>
      <c r="E6" s="460"/>
      <c r="F6" s="461"/>
      <c r="G6" s="461"/>
      <c r="H6" s="461"/>
      <c r="I6" s="461"/>
      <c r="J6" s="462"/>
      <c r="K6" s="14"/>
      <c r="L6" s="14"/>
    </row>
    <row r="7" spans="1:12" x14ac:dyDescent="0.25">
      <c r="A7" s="29" t="s">
        <v>9</v>
      </c>
      <c r="B7" s="456" t="s">
        <v>27</v>
      </c>
      <c r="C7" s="457"/>
      <c r="D7" s="458"/>
      <c r="E7" s="460"/>
      <c r="F7" s="461"/>
      <c r="G7" s="461"/>
      <c r="H7" s="461"/>
      <c r="I7" s="461"/>
      <c r="J7" s="462"/>
      <c r="K7" s="14"/>
      <c r="L7" s="14"/>
    </row>
    <row r="8" spans="1:12" x14ac:dyDescent="0.25">
      <c r="A8" s="29" t="s">
        <v>10</v>
      </c>
      <c r="B8" s="456" t="s">
        <v>28</v>
      </c>
      <c r="C8" s="457"/>
      <c r="D8" s="458"/>
      <c r="E8" s="410"/>
      <c r="F8" s="410"/>
      <c r="G8" s="410"/>
      <c r="H8" s="410"/>
      <c r="I8" s="410"/>
      <c r="J8" s="410"/>
      <c r="K8" s="14"/>
      <c r="L8" s="14"/>
    </row>
    <row r="9" spans="1:12" ht="30" customHeight="1" x14ac:dyDescent="0.25">
      <c r="A9" s="30" t="s">
        <v>11</v>
      </c>
      <c r="B9" s="359" t="s">
        <v>92</v>
      </c>
      <c r="C9" s="360"/>
      <c r="D9" s="361"/>
      <c r="E9" s="409"/>
      <c r="F9" s="409"/>
      <c r="G9" s="409"/>
      <c r="H9" s="409"/>
      <c r="I9" s="409"/>
      <c r="J9" s="409"/>
      <c r="K9" s="14"/>
      <c r="L9" s="14"/>
    </row>
    <row r="10" spans="1:12" x14ac:dyDescent="0.25">
      <c r="A10" s="405" t="s">
        <v>38</v>
      </c>
      <c r="B10" s="405"/>
      <c r="C10" s="405"/>
      <c r="D10" s="405"/>
      <c r="E10" s="400">
        <f>SUM(E4:J9)</f>
        <v>1429.29</v>
      </c>
      <c r="F10" s="400"/>
      <c r="G10" s="400"/>
      <c r="H10" s="400"/>
      <c r="I10" s="400"/>
      <c r="J10" s="400"/>
      <c r="K10" s="14"/>
      <c r="L10" s="14"/>
    </row>
    <row r="11" spans="1:12" ht="35.25" customHeight="1" x14ac:dyDescent="0.25">
      <c r="A11" s="199" t="s">
        <v>29</v>
      </c>
      <c r="B11" s="200"/>
      <c r="C11" s="200"/>
      <c r="D11" s="201"/>
      <c r="E11" s="463">
        <f>E10*E28</f>
        <v>497.39292000000006</v>
      </c>
      <c r="F11" s="464"/>
      <c r="G11" s="464"/>
      <c r="H11" s="464"/>
      <c r="I11" s="464"/>
      <c r="J11" s="465"/>
      <c r="K11" s="14"/>
      <c r="L11" s="14"/>
    </row>
    <row r="12" spans="1:12" ht="4.5" customHeight="1" x14ac:dyDescent="0.25">
      <c r="A12" s="409"/>
      <c r="B12" s="409"/>
      <c r="C12" s="409"/>
      <c r="D12" s="409"/>
      <c r="E12" s="409"/>
      <c r="F12" s="409"/>
      <c r="G12" s="409"/>
      <c r="H12" s="409"/>
      <c r="I12" s="409"/>
      <c r="J12" s="409"/>
      <c r="K12" s="14"/>
      <c r="L12" s="14"/>
    </row>
    <row r="13" spans="1:12" x14ac:dyDescent="0.25">
      <c r="A13" s="416" t="s">
        <v>32</v>
      </c>
      <c r="B13" s="416"/>
      <c r="C13" s="416"/>
      <c r="D13" s="416"/>
      <c r="E13" s="416"/>
      <c r="F13" s="416"/>
      <c r="G13" s="416"/>
      <c r="H13" s="416"/>
      <c r="I13" s="416"/>
      <c r="J13" s="416"/>
      <c r="K13" s="14"/>
      <c r="L13" s="14"/>
    </row>
    <row r="14" spans="1:12" x14ac:dyDescent="0.25">
      <c r="A14" s="435" t="s">
        <v>175</v>
      </c>
      <c r="B14" s="435"/>
      <c r="C14" s="435"/>
      <c r="D14" s="435"/>
      <c r="E14" s="435"/>
      <c r="F14" s="435"/>
      <c r="G14" s="435"/>
      <c r="H14" s="435"/>
      <c r="I14" s="435"/>
      <c r="J14" s="435"/>
      <c r="K14" s="14"/>
      <c r="L14" s="14"/>
    </row>
    <row r="15" spans="1:12" x14ac:dyDescent="0.25">
      <c r="A15" s="29" t="s">
        <v>2</v>
      </c>
      <c r="B15" s="376" t="s">
        <v>34</v>
      </c>
      <c r="C15" s="445"/>
      <c r="D15" s="377"/>
      <c r="E15" s="442">
        <v>8.3299999999999999E-2</v>
      </c>
      <c r="F15" s="443"/>
      <c r="G15" s="444"/>
      <c r="H15" s="411">
        <f>E15*E10</f>
        <v>119.05985699999999</v>
      </c>
      <c r="I15" s="411"/>
      <c r="J15" s="411"/>
      <c r="K15" s="14"/>
      <c r="L15" s="14"/>
    </row>
    <row r="16" spans="1:12" x14ac:dyDescent="0.25">
      <c r="A16" s="29" t="s">
        <v>7</v>
      </c>
      <c r="B16" s="376" t="s">
        <v>35</v>
      </c>
      <c r="C16" s="445"/>
      <c r="D16" s="377"/>
      <c r="E16" s="417">
        <v>0.121</v>
      </c>
      <c r="F16" s="418"/>
      <c r="G16" s="419"/>
      <c r="H16" s="411">
        <f>E16*E10</f>
        <v>172.94408999999999</v>
      </c>
      <c r="I16" s="411"/>
      <c r="J16" s="411"/>
      <c r="K16" s="14"/>
      <c r="L16" s="14"/>
    </row>
    <row r="17" spans="1:12" x14ac:dyDescent="0.25">
      <c r="A17" s="446" t="s">
        <v>36</v>
      </c>
      <c r="B17" s="447"/>
      <c r="C17" s="447"/>
      <c r="D17" s="447"/>
      <c r="E17" s="447"/>
      <c r="F17" s="447"/>
      <c r="G17" s="448"/>
      <c r="H17" s="449">
        <f>SUM(H15:J16)</f>
        <v>292.00394699999998</v>
      </c>
      <c r="I17" s="449"/>
      <c r="J17" s="449"/>
      <c r="K17" s="14"/>
      <c r="L17" s="14"/>
    </row>
    <row r="18" spans="1:12" ht="31.5" customHeight="1" x14ac:dyDescent="0.25">
      <c r="A18" s="31" t="s">
        <v>8</v>
      </c>
      <c r="B18" s="225" t="s">
        <v>37</v>
      </c>
      <c r="C18" s="226"/>
      <c r="D18" s="227"/>
      <c r="E18" s="450">
        <v>7.8200000000000006E-2</v>
      </c>
      <c r="F18" s="451"/>
      <c r="G18" s="452"/>
      <c r="H18" s="453">
        <f>E10*E18</f>
        <v>111.77047800000001</v>
      </c>
      <c r="I18" s="454"/>
      <c r="J18" s="455"/>
      <c r="K18" s="14"/>
      <c r="L18" s="14"/>
    </row>
    <row r="19" spans="1:12" x14ac:dyDescent="0.25">
      <c r="A19" s="384" t="s">
        <v>45</v>
      </c>
      <c r="B19" s="385"/>
      <c r="C19" s="385"/>
      <c r="D19" s="385"/>
      <c r="E19" s="385"/>
      <c r="F19" s="385"/>
      <c r="G19" s="385"/>
      <c r="H19" s="385"/>
      <c r="I19" s="385"/>
      <c r="J19" s="386"/>
      <c r="K19" s="14"/>
      <c r="L19" s="14"/>
    </row>
    <row r="20" spans="1:12" x14ac:dyDescent="0.25">
      <c r="A20" s="376" t="s">
        <v>2</v>
      </c>
      <c r="B20" s="377"/>
      <c r="C20" s="436" t="s">
        <v>3</v>
      </c>
      <c r="D20" s="437"/>
      <c r="E20" s="438">
        <v>0.2</v>
      </c>
      <c r="F20" s="438"/>
      <c r="G20" s="438"/>
      <c r="H20" s="411">
        <f>E20*(E10+H17)</f>
        <v>344.25878940000001</v>
      </c>
      <c r="I20" s="411"/>
      <c r="J20" s="411"/>
      <c r="K20" s="14"/>
      <c r="L20" s="14"/>
    </row>
    <row r="21" spans="1:12" x14ac:dyDescent="0.25">
      <c r="A21" s="376" t="s">
        <v>7</v>
      </c>
      <c r="B21" s="377"/>
      <c r="C21" s="376" t="s">
        <v>41</v>
      </c>
      <c r="D21" s="377"/>
      <c r="E21" s="431">
        <v>2.5000000000000001E-2</v>
      </c>
      <c r="F21" s="431"/>
      <c r="G21" s="431"/>
      <c r="H21" s="411">
        <f>E21*(E10+H17)</f>
        <v>43.032348675000001</v>
      </c>
      <c r="I21" s="411"/>
      <c r="J21" s="411"/>
      <c r="K21" s="14"/>
      <c r="L21" s="14"/>
    </row>
    <row r="22" spans="1:12" x14ac:dyDescent="0.25">
      <c r="A22" s="376" t="s">
        <v>8</v>
      </c>
      <c r="B22" s="377"/>
      <c r="C22" s="439" t="s">
        <v>42</v>
      </c>
      <c r="D22" s="440"/>
      <c r="E22" s="441">
        <v>0.01</v>
      </c>
      <c r="F22" s="441"/>
      <c r="G22" s="441"/>
      <c r="H22" s="411">
        <f>E22*(E10+H17)</f>
        <v>17.212939469999998</v>
      </c>
      <c r="I22" s="411"/>
      <c r="J22" s="411"/>
      <c r="K22" s="14"/>
      <c r="L22" s="14"/>
    </row>
    <row r="23" spans="1:12" x14ac:dyDescent="0.25">
      <c r="A23" s="376" t="s">
        <v>9</v>
      </c>
      <c r="B23" s="377"/>
      <c r="C23" s="376" t="s">
        <v>43</v>
      </c>
      <c r="D23" s="377"/>
      <c r="E23" s="431">
        <v>1.4999999999999999E-2</v>
      </c>
      <c r="F23" s="431"/>
      <c r="G23" s="431"/>
      <c r="H23" s="411">
        <f>E23*(E10+H17)</f>
        <v>25.819409204999996</v>
      </c>
      <c r="I23" s="411"/>
      <c r="J23" s="411"/>
      <c r="K23" s="14"/>
      <c r="L23" s="14"/>
    </row>
    <row r="24" spans="1:12" x14ac:dyDescent="0.25">
      <c r="A24" s="376" t="s">
        <v>10</v>
      </c>
      <c r="B24" s="377"/>
      <c r="C24" s="376" t="s">
        <v>44</v>
      </c>
      <c r="D24" s="377"/>
      <c r="E24" s="431">
        <v>0.01</v>
      </c>
      <c r="F24" s="431"/>
      <c r="G24" s="431"/>
      <c r="H24" s="411">
        <f>E24*(E10+H17)</f>
        <v>17.212939469999998</v>
      </c>
      <c r="I24" s="411"/>
      <c r="J24" s="411"/>
      <c r="K24" s="14"/>
      <c r="L24" s="14"/>
    </row>
    <row r="25" spans="1:12" x14ac:dyDescent="0.25">
      <c r="A25" s="376" t="s">
        <v>11</v>
      </c>
      <c r="B25" s="377"/>
      <c r="C25" s="376" t="s">
        <v>6</v>
      </c>
      <c r="D25" s="377"/>
      <c r="E25" s="431">
        <v>6.0000000000000001E-3</v>
      </c>
      <c r="F25" s="431"/>
      <c r="G25" s="431"/>
      <c r="H25" s="411">
        <f>E25*(E10+H17)</f>
        <v>10.327763681999999</v>
      </c>
      <c r="I25" s="411"/>
      <c r="J25" s="411"/>
      <c r="K25" s="14"/>
      <c r="L25" s="14"/>
    </row>
    <row r="26" spans="1:12" x14ac:dyDescent="0.25">
      <c r="A26" s="376" t="s">
        <v>39</v>
      </c>
      <c r="B26" s="377"/>
      <c r="C26" s="376" t="s">
        <v>5</v>
      </c>
      <c r="D26" s="377"/>
      <c r="E26" s="431">
        <v>2E-3</v>
      </c>
      <c r="F26" s="431"/>
      <c r="G26" s="431"/>
      <c r="H26" s="411">
        <f>E26*(E10+H17)</f>
        <v>3.4425878939999999</v>
      </c>
      <c r="I26" s="411"/>
      <c r="J26" s="411"/>
      <c r="K26" s="14"/>
      <c r="L26" s="14"/>
    </row>
    <row r="27" spans="1:12" x14ac:dyDescent="0.25">
      <c r="A27" s="284" t="s">
        <v>40</v>
      </c>
      <c r="B27" s="285"/>
      <c r="C27" s="376" t="s">
        <v>4</v>
      </c>
      <c r="D27" s="445"/>
      <c r="E27" s="432">
        <v>0.08</v>
      </c>
      <c r="F27" s="433"/>
      <c r="G27" s="434"/>
      <c r="H27" s="411">
        <f>E27*(E10+H17)</f>
        <v>137.70351575999999</v>
      </c>
      <c r="I27" s="411"/>
      <c r="J27" s="411"/>
      <c r="K27" s="14"/>
      <c r="L27" s="14"/>
    </row>
    <row r="28" spans="1:12" x14ac:dyDescent="0.25">
      <c r="A28" s="405" t="s">
        <v>36</v>
      </c>
      <c r="B28" s="405"/>
      <c r="C28" s="405"/>
      <c r="D28" s="405"/>
      <c r="E28" s="397">
        <f>SUM(E20:G27)</f>
        <v>0.34800000000000003</v>
      </c>
      <c r="F28" s="398"/>
      <c r="G28" s="399"/>
      <c r="H28" s="400">
        <f>SUM(H20:J27)</f>
        <v>599.01029355599997</v>
      </c>
      <c r="I28" s="400"/>
      <c r="J28" s="400"/>
      <c r="K28" s="14"/>
      <c r="L28" s="14"/>
    </row>
    <row r="29" spans="1:12" x14ac:dyDescent="0.25">
      <c r="A29" s="435" t="s">
        <v>48</v>
      </c>
      <c r="B29" s="435"/>
      <c r="C29" s="435"/>
      <c r="D29" s="435"/>
      <c r="E29" s="435"/>
      <c r="F29" s="435"/>
      <c r="G29" s="435"/>
      <c r="H29" s="435"/>
      <c r="I29" s="435"/>
      <c r="J29" s="435"/>
      <c r="K29" s="14"/>
      <c r="L29" s="14"/>
    </row>
    <row r="30" spans="1:12" x14ac:dyDescent="0.25">
      <c r="A30" s="376" t="s">
        <v>2</v>
      </c>
      <c r="B30" s="377"/>
      <c r="C30" s="436" t="s">
        <v>46</v>
      </c>
      <c r="D30" s="437"/>
      <c r="E30" s="438"/>
      <c r="F30" s="438"/>
      <c r="G30" s="438"/>
      <c r="H30" s="411">
        <f>(3.9*2*25.5)-6%*E4</f>
        <v>113.14260000000002</v>
      </c>
      <c r="I30" s="411"/>
      <c r="J30" s="411"/>
      <c r="K30" s="14"/>
      <c r="L30" s="14"/>
    </row>
    <row r="31" spans="1:12" x14ac:dyDescent="0.25">
      <c r="A31" s="376" t="s">
        <v>7</v>
      </c>
      <c r="B31" s="377"/>
      <c r="C31" s="376" t="s">
        <v>47</v>
      </c>
      <c r="D31" s="377"/>
      <c r="E31" s="431"/>
      <c r="F31" s="431"/>
      <c r="G31" s="431"/>
      <c r="H31" s="411">
        <f>15*22</f>
        <v>330</v>
      </c>
      <c r="I31" s="411"/>
      <c r="J31" s="411"/>
      <c r="K31" s="14"/>
      <c r="L31" s="14"/>
    </row>
    <row r="32" spans="1:12" x14ac:dyDescent="0.25">
      <c r="A32" s="376" t="s">
        <v>8</v>
      </c>
      <c r="B32" s="377"/>
      <c r="C32" s="225" t="s">
        <v>49</v>
      </c>
      <c r="D32" s="227"/>
      <c r="E32" s="431"/>
      <c r="F32" s="431"/>
      <c r="G32" s="431"/>
      <c r="H32" s="411">
        <v>231.35</v>
      </c>
      <c r="I32" s="411"/>
      <c r="J32" s="411"/>
      <c r="K32" s="14"/>
      <c r="L32" s="14"/>
    </row>
    <row r="33" spans="1:12" x14ac:dyDescent="0.25">
      <c r="A33" s="376" t="s">
        <v>9</v>
      </c>
      <c r="B33" s="377"/>
      <c r="C33" s="284" t="s">
        <v>155</v>
      </c>
      <c r="D33" s="285"/>
      <c r="E33" s="431"/>
      <c r="F33" s="431"/>
      <c r="G33" s="431"/>
      <c r="H33" s="411">
        <v>50.5</v>
      </c>
      <c r="I33" s="411"/>
      <c r="J33" s="411"/>
      <c r="K33" s="14"/>
      <c r="L33" s="14"/>
    </row>
    <row r="34" spans="1:12" x14ac:dyDescent="0.25">
      <c r="A34" s="425" t="s">
        <v>38</v>
      </c>
      <c r="B34" s="426"/>
      <c r="C34" s="426"/>
      <c r="D34" s="426"/>
      <c r="E34" s="426"/>
      <c r="F34" s="426"/>
      <c r="G34" s="427"/>
      <c r="H34" s="400">
        <f>SUM(H30:J33)</f>
        <v>724.99260000000004</v>
      </c>
      <c r="I34" s="400"/>
      <c r="J34" s="400"/>
      <c r="K34" s="14"/>
      <c r="L34" s="14"/>
    </row>
    <row r="35" spans="1:12" x14ac:dyDescent="0.25">
      <c r="A35" s="412" t="s">
        <v>72</v>
      </c>
      <c r="B35" s="412"/>
      <c r="C35" s="412"/>
      <c r="D35" s="412"/>
      <c r="E35" s="413">
        <f>H17+H28+H34</f>
        <v>1616.006840556</v>
      </c>
      <c r="F35" s="414"/>
      <c r="G35" s="414"/>
      <c r="H35" s="414"/>
      <c r="I35" s="414"/>
      <c r="J35" s="414"/>
      <c r="K35" s="14"/>
      <c r="L35" s="14"/>
    </row>
    <row r="36" spans="1:12" ht="2.25" customHeight="1" x14ac:dyDescent="0.25">
      <c r="A36" s="428"/>
      <c r="B36" s="429"/>
      <c r="C36" s="429"/>
      <c r="D36" s="429"/>
      <c r="E36" s="429"/>
      <c r="F36" s="429"/>
      <c r="G36" s="429"/>
      <c r="H36" s="429"/>
      <c r="I36" s="429"/>
      <c r="J36" s="430"/>
      <c r="K36" s="14"/>
      <c r="L36" s="14"/>
    </row>
    <row r="37" spans="1:12" x14ac:dyDescent="0.25">
      <c r="A37" s="416" t="s">
        <v>174</v>
      </c>
      <c r="B37" s="416"/>
      <c r="C37" s="416"/>
      <c r="D37" s="416"/>
      <c r="E37" s="416"/>
      <c r="F37" s="416"/>
      <c r="G37" s="416"/>
      <c r="H37" s="416"/>
      <c r="I37" s="416"/>
      <c r="J37" s="416"/>
      <c r="K37" s="14"/>
      <c r="L37" s="14"/>
    </row>
    <row r="38" spans="1:12" x14ac:dyDescent="0.25">
      <c r="A38" s="286" t="s">
        <v>2</v>
      </c>
      <c r="B38" s="287"/>
      <c r="C38" s="286" t="s">
        <v>51</v>
      </c>
      <c r="D38" s="287"/>
      <c r="E38" s="22"/>
      <c r="F38" s="32"/>
      <c r="G38" s="23"/>
      <c r="H38" s="402">
        <f>E10/12*5%</f>
        <v>5.9553750000000001</v>
      </c>
      <c r="I38" s="403"/>
      <c r="J38" s="287"/>
      <c r="K38" s="14"/>
      <c r="L38" s="14"/>
    </row>
    <row r="39" spans="1:12" x14ac:dyDescent="0.25">
      <c r="A39" s="286" t="s">
        <v>7</v>
      </c>
      <c r="B39" s="287"/>
      <c r="C39" s="286" t="s">
        <v>52</v>
      </c>
      <c r="D39" s="287"/>
      <c r="E39" s="22"/>
      <c r="F39" s="32"/>
      <c r="G39" s="23"/>
      <c r="H39" s="402">
        <f>H38*8%</f>
        <v>0.47643000000000002</v>
      </c>
      <c r="I39" s="403"/>
      <c r="J39" s="287"/>
      <c r="K39" s="14"/>
      <c r="L39" s="14"/>
    </row>
    <row r="40" spans="1:12" ht="28.5" customHeight="1" x14ac:dyDescent="0.25">
      <c r="A40" s="261" t="s">
        <v>8</v>
      </c>
      <c r="B40" s="262"/>
      <c r="C40" s="261" t="s">
        <v>53</v>
      </c>
      <c r="D40" s="262"/>
      <c r="E40" s="406"/>
      <c r="F40" s="407"/>
      <c r="G40" s="408"/>
      <c r="H40" s="401">
        <f>E40*E10</f>
        <v>0</v>
      </c>
      <c r="I40" s="401"/>
      <c r="J40" s="401"/>
      <c r="K40" s="14"/>
      <c r="L40" s="14"/>
    </row>
    <row r="41" spans="1:12" x14ac:dyDescent="0.25">
      <c r="A41" s="409" t="s">
        <v>9</v>
      </c>
      <c r="B41" s="409"/>
      <c r="C41" s="376" t="s">
        <v>54</v>
      </c>
      <c r="D41" s="377"/>
      <c r="E41" s="410"/>
      <c r="F41" s="410"/>
      <c r="G41" s="410"/>
      <c r="H41" s="411">
        <f>E10/30/12*7*100%</f>
        <v>27.79175</v>
      </c>
      <c r="I41" s="411"/>
      <c r="J41" s="411"/>
      <c r="K41" s="14"/>
      <c r="L41" s="14"/>
    </row>
    <row r="42" spans="1:12" ht="29.25" customHeight="1" x14ac:dyDescent="0.25">
      <c r="A42" s="409" t="s">
        <v>10</v>
      </c>
      <c r="B42" s="409"/>
      <c r="C42" s="284" t="s">
        <v>83</v>
      </c>
      <c r="D42" s="285"/>
      <c r="E42" s="410"/>
      <c r="F42" s="410"/>
      <c r="G42" s="410"/>
      <c r="H42" s="411">
        <f>H41*39.8%</f>
        <v>11.061116499999999</v>
      </c>
      <c r="I42" s="411"/>
      <c r="J42" s="411"/>
      <c r="K42" s="14"/>
      <c r="L42" s="14"/>
    </row>
    <row r="43" spans="1:12" ht="33" customHeight="1" x14ac:dyDescent="0.25">
      <c r="A43" s="376" t="s">
        <v>11</v>
      </c>
      <c r="B43" s="377"/>
      <c r="C43" s="423" t="s">
        <v>53</v>
      </c>
      <c r="D43" s="424"/>
      <c r="E43" s="417"/>
      <c r="F43" s="418"/>
      <c r="G43" s="419"/>
      <c r="H43" s="420">
        <f>E10*5%</f>
        <v>71.464500000000001</v>
      </c>
      <c r="I43" s="421"/>
      <c r="J43" s="422"/>
      <c r="K43" s="14"/>
      <c r="L43" s="14"/>
    </row>
    <row r="44" spans="1:12" x14ac:dyDescent="0.25">
      <c r="A44" s="405" t="s">
        <v>36</v>
      </c>
      <c r="B44" s="405"/>
      <c r="C44" s="405"/>
      <c r="D44" s="405"/>
      <c r="E44" s="397"/>
      <c r="F44" s="398"/>
      <c r="G44" s="399"/>
      <c r="H44" s="400">
        <f>SUM(H38:J43)</f>
        <v>116.74917149999999</v>
      </c>
      <c r="I44" s="400"/>
      <c r="J44" s="400"/>
      <c r="K44" s="14"/>
      <c r="L44" s="14"/>
    </row>
    <row r="45" spans="1:12" ht="4.5" customHeight="1" x14ac:dyDescent="0.25">
      <c r="A45" s="33"/>
      <c r="B45" s="33"/>
      <c r="C45" s="33"/>
      <c r="D45" s="33"/>
      <c r="E45" s="34"/>
      <c r="F45" s="34"/>
      <c r="G45" s="34"/>
      <c r="H45" s="35"/>
      <c r="I45" s="35"/>
      <c r="J45" s="35"/>
      <c r="K45" s="14"/>
      <c r="L45" s="14"/>
    </row>
    <row r="46" spans="1:12" x14ac:dyDescent="0.25">
      <c r="A46" s="416" t="s">
        <v>173</v>
      </c>
      <c r="B46" s="416"/>
      <c r="C46" s="416"/>
      <c r="D46" s="416"/>
      <c r="E46" s="416"/>
      <c r="F46" s="416"/>
      <c r="G46" s="416"/>
      <c r="H46" s="416"/>
      <c r="I46" s="416"/>
      <c r="J46" s="416"/>
      <c r="K46" s="14"/>
      <c r="L46" s="14"/>
    </row>
    <row r="47" spans="1:12" x14ac:dyDescent="0.25">
      <c r="A47" s="286" t="s">
        <v>2</v>
      </c>
      <c r="B47" s="287"/>
      <c r="C47" s="286" t="s">
        <v>56</v>
      </c>
      <c r="D47" s="287"/>
      <c r="E47" s="22"/>
      <c r="F47" s="32"/>
      <c r="G47" s="23"/>
      <c r="H47" s="402">
        <f>E18/12*5%</f>
        <v>3.2583333333333336E-4</v>
      </c>
      <c r="I47" s="403"/>
      <c r="J47" s="287"/>
      <c r="K47" s="14"/>
      <c r="L47" s="14"/>
    </row>
    <row r="48" spans="1:12" x14ac:dyDescent="0.25">
      <c r="A48" s="286" t="s">
        <v>7</v>
      </c>
      <c r="B48" s="287"/>
      <c r="C48" s="286" t="s">
        <v>57</v>
      </c>
      <c r="D48" s="287"/>
      <c r="E48" s="22"/>
      <c r="F48" s="32"/>
      <c r="G48" s="23"/>
      <c r="H48" s="402">
        <f>E10/30/12</f>
        <v>3.9702500000000001</v>
      </c>
      <c r="I48" s="403"/>
      <c r="J48" s="287"/>
      <c r="K48" s="14"/>
      <c r="L48" s="14"/>
    </row>
    <row r="49" spans="1:12" x14ac:dyDescent="0.25">
      <c r="A49" s="261" t="s">
        <v>8</v>
      </c>
      <c r="B49" s="262"/>
      <c r="C49" s="261" t="s">
        <v>58</v>
      </c>
      <c r="D49" s="262"/>
      <c r="E49" s="406"/>
      <c r="F49" s="407"/>
      <c r="G49" s="408"/>
      <c r="H49" s="401">
        <f>E10/30/12*5*1.5%</f>
        <v>0.29776874999999997</v>
      </c>
      <c r="I49" s="401"/>
      <c r="J49" s="401"/>
      <c r="K49" s="14"/>
      <c r="L49" s="14"/>
    </row>
    <row r="50" spans="1:12" ht="33.75" customHeight="1" x14ac:dyDescent="0.25">
      <c r="A50" s="409" t="s">
        <v>9</v>
      </c>
      <c r="B50" s="409"/>
      <c r="C50" s="376" t="s">
        <v>59</v>
      </c>
      <c r="D50" s="377"/>
      <c r="E50" s="410"/>
      <c r="F50" s="410"/>
      <c r="G50" s="410"/>
      <c r="H50" s="411">
        <f>E10/30/12*15*8%</f>
        <v>4.7643000000000004</v>
      </c>
      <c r="I50" s="411"/>
      <c r="J50" s="411"/>
      <c r="K50" s="14"/>
      <c r="L50" s="14"/>
    </row>
    <row r="51" spans="1:12" x14ac:dyDescent="0.25">
      <c r="A51" s="409" t="s">
        <v>10</v>
      </c>
      <c r="B51" s="409"/>
      <c r="C51" s="284" t="s">
        <v>60</v>
      </c>
      <c r="D51" s="285"/>
      <c r="E51" s="410"/>
      <c r="F51" s="410"/>
      <c r="G51" s="410"/>
      <c r="H51" s="411">
        <f>E18*5%</f>
        <v>3.9100000000000003E-3</v>
      </c>
      <c r="I51" s="411"/>
      <c r="J51" s="411"/>
      <c r="K51" s="14"/>
      <c r="L51" s="14"/>
    </row>
    <row r="52" spans="1:12" x14ac:dyDescent="0.25">
      <c r="A52" s="409" t="s">
        <v>11</v>
      </c>
      <c r="B52" s="409"/>
      <c r="C52" s="284" t="s">
        <v>61</v>
      </c>
      <c r="D52" s="285"/>
      <c r="E52" s="410"/>
      <c r="F52" s="410"/>
      <c r="G52" s="410"/>
      <c r="H52" s="411">
        <f>E10/30/12*5*40%</f>
        <v>7.9405000000000001</v>
      </c>
      <c r="I52" s="411"/>
      <c r="J52" s="411"/>
      <c r="K52" s="14"/>
      <c r="L52" s="14"/>
    </row>
    <row r="53" spans="1:12" ht="28.5" customHeight="1" x14ac:dyDescent="0.25">
      <c r="A53" s="409" t="s">
        <v>39</v>
      </c>
      <c r="B53" s="409"/>
      <c r="C53" s="284" t="s">
        <v>62</v>
      </c>
      <c r="D53" s="285"/>
      <c r="E53" s="410"/>
      <c r="F53" s="410"/>
      <c r="G53" s="410"/>
      <c r="H53" s="411">
        <f>SUM(H47:J52)*39.8%</f>
        <v>6.7568677241666668</v>
      </c>
      <c r="I53" s="411"/>
      <c r="J53" s="411"/>
      <c r="K53" s="14"/>
      <c r="L53" s="14"/>
    </row>
    <row r="54" spans="1:12" x14ac:dyDescent="0.25">
      <c r="A54" s="405" t="s">
        <v>36</v>
      </c>
      <c r="B54" s="405"/>
      <c r="C54" s="405"/>
      <c r="D54" s="405"/>
      <c r="E54" s="397"/>
      <c r="F54" s="398"/>
      <c r="G54" s="399"/>
      <c r="H54" s="400">
        <f>SUM(H47:J53)</f>
        <v>23.733922307500002</v>
      </c>
      <c r="I54" s="400"/>
      <c r="J54" s="400"/>
      <c r="K54" s="14"/>
      <c r="L54" s="14"/>
    </row>
    <row r="55" spans="1:12" x14ac:dyDescent="0.25">
      <c r="A55" s="404" t="s">
        <v>172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14"/>
      <c r="L55" s="14"/>
    </row>
    <row r="56" spans="1:12" ht="30.75" customHeight="1" x14ac:dyDescent="0.25">
      <c r="A56" s="286" t="s">
        <v>2</v>
      </c>
      <c r="B56" s="287"/>
      <c r="C56" s="286" t="s">
        <v>64</v>
      </c>
      <c r="D56" s="287"/>
      <c r="E56" s="22"/>
      <c r="F56" s="32"/>
      <c r="G56" s="23"/>
      <c r="H56" s="402">
        <f>((((E10+(E10/3))*0.3333)/12)*2%)</f>
        <v>1.0586274600000001</v>
      </c>
      <c r="I56" s="403"/>
      <c r="J56" s="287"/>
      <c r="K56" s="14"/>
      <c r="L56" s="14"/>
    </row>
    <row r="57" spans="1:12" ht="43.5" customHeight="1" x14ac:dyDescent="0.25">
      <c r="A57" s="286" t="s">
        <v>7</v>
      </c>
      <c r="B57" s="287"/>
      <c r="C57" s="286" t="s">
        <v>65</v>
      </c>
      <c r="D57" s="287"/>
      <c r="E57" s="22"/>
      <c r="F57" s="32"/>
      <c r="G57" s="23"/>
      <c r="H57" s="402">
        <f>H56*39.8%</f>
        <v>0.42133372908</v>
      </c>
      <c r="I57" s="403"/>
      <c r="J57" s="287"/>
      <c r="K57" s="14"/>
      <c r="L57" s="14"/>
    </row>
    <row r="58" spans="1:12" ht="43.5" customHeight="1" x14ac:dyDescent="0.25">
      <c r="A58" s="261" t="s">
        <v>8</v>
      </c>
      <c r="B58" s="262"/>
      <c r="C58" s="286" t="s">
        <v>66</v>
      </c>
      <c r="D58" s="287"/>
      <c r="E58" s="406"/>
      <c r="F58" s="407"/>
      <c r="G58" s="408"/>
      <c r="H58" s="401">
        <f>(((E10+H15)*0.333)*2%)*39.8%</f>
        <v>4.104179998952759</v>
      </c>
      <c r="I58" s="401"/>
      <c r="J58" s="401"/>
      <c r="K58" s="14"/>
      <c r="L58" s="14"/>
    </row>
    <row r="59" spans="1:12" x14ac:dyDescent="0.25">
      <c r="A59" s="409" t="s">
        <v>9</v>
      </c>
      <c r="B59" s="409"/>
      <c r="C59" s="376" t="s">
        <v>67</v>
      </c>
      <c r="D59" s="377"/>
      <c r="E59" s="410"/>
      <c r="F59" s="410"/>
      <c r="G59" s="410"/>
      <c r="H59" s="411"/>
      <c r="I59" s="411"/>
      <c r="J59" s="411"/>
      <c r="K59" s="14"/>
      <c r="L59" s="14"/>
    </row>
    <row r="60" spans="1:12" x14ac:dyDescent="0.25">
      <c r="A60" s="405" t="s">
        <v>36</v>
      </c>
      <c r="B60" s="405"/>
      <c r="C60" s="405"/>
      <c r="D60" s="405"/>
      <c r="E60" s="397"/>
      <c r="F60" s="398"/>
      <c r="G60" s="399"/>
      <c r="H60" s="400">
        <f>SUM(H56:J59)</f>
        <v>5.5841411880327589</v>
      </c>
      <c r="I60" s="400"/>
      <c r="J60" s="400"/>
      <c r="K60" s="14"/>
      <c r="L60" s="14"/>
    </row>
    <row r="61" spans="1:12" x14ac:dyDescent="0.25">
      <c r="A61" s="404" t="s">
        <v>171</v>
      </c>
      <c r="B61" s="404"/>
      <c r="C61" s="404"/>
      <c r="D61" s="404"/>
      <c r="E61" s="404"/>
      <c r="F61" s="404"/>
      <c r="G61" s="404"/>
      <c r="H61" s="404"/>
      <c r="I61" s="404"/>
      <c r="J61" s="404"/>
      <c r="K61" s="14"/>
      <c r="L61" s="14"/>
    </row>
    <row r="62" spans="1:12" ht="33" customHeight="1" x14ac:dyDescent="0.25">
      <c r="A62" s="286" t="s">
        <v>2</v>
      </c>
      <c r="B62" s="287"/>
      <c r="C62" s="286" t="s">
        <v>69</v>
      </c>
      <c r="D62" s="287"/>
      <c r="E62" s="22"/>
      <c r="F62" s="32"/>
      <c r="G62" s="23"/>
      <c r="H62" s="402">
        <f>((((E16+(E16/3))*0.3333)/12)*2%)</f>
        <v>8.9620666666666654E-5</v>
      </c>
      <c r="I62" s="403"/>
      <c r="J62" s="287"/>
      <c r="K62" s="14"/>
      <c r="L62" s="14"/>
    </row>
    <row r="63" spans="1:12" ht="31.5" customHeight="1" x14ac:dyDescent="0.25">
      <c r="A63" s="286" t="s">
        <v>7</v>
      </c>
      <c r="B63" s="287"/>
      <c r="C63" s="286" t="s">
        <v>70</v>
      </c>
      <c r="D63" s="287"/>
      <c r="E63" s="22"/>
      <c r="F63" s="32"/>
      <c r="G63" s="23"/>
      <c r="H63" s="402">
        <f>H62*39.8%</f>
        <v>3.5669025333333325E-5</v>
      </c>
      <c r="I63" s="403"/>
      <c r="J63" s="287"/>
      <c r="K63" s="14"/>
      <c r="L63" s="14"/>
    </row>
    <row r="64" spans="1:12" x14ac:dyDescent="0.25">
      <c r="A64" s="405" t="s">
        <v>36</v>
      </c>
      <c r="B64" s="405"/>
      <c r="C64" s="405"/>
      <c r="D64" s="405"/>
      <c r="E64" s="397"/>
      <c r="F64" s="398"/>
      <c r="G64" s="399"/>
      <c r="H64" s="400">
        <f>SUM(H62:J63)</f>
        <v>1.2528969199999997E-4</v>
      </c>
      <c r="I64" s="400"/>
      <c r="J64" s="400"/>
      <c r="K64" s="14"/>
      <c r="L64" s="14"/>
    </row>
    <row r="65" spans="1:12" x14ac:dyDescent="0.25">
      <c r="A65" s="412" t="s">
        <v>71</v>
      </c>
      <c r="B65" s="412"/>
      <c r="C65" s="412"/>
      <c r="D65" s="412"/>
      <c r="E65" s="413">
        <f>H64+H60+H54</f>
        <v>29.318188785224763</v>
      </c>
      <c r="F65" s="414"/>
      <c r="G65" s="414"/>
      <c r="H65" s="414"/>
      <c r="I65" s="414"/>
      <c r="J65" s="414"/>
      <c r="K65" s="14"/>
      <c r="L65" s="14"/>
    </row>
    <row r="66" spans="1:12" ht="3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14"/>
      <c r="L66" s="14"/>
    </row>
    <row r="67" spans="1:12" x14ac:dyDescent="0.25">
      <c r="A67" s="416" t="s">
        <v>73</v>
      </c>
      <c r="B67" s="416"/>
      <c r="C67" s="416"/>
      <c r="D67" s="416"/>
      <c r="E67" s="416"/>
      <c r="F67" s="416"/>
      <c r="G67" s="416"/>
      <c r="H67" s="416"/>
      <c r="I67" s="416"/>
      <c r="J67" s="416"/>
      <c r="K67" s="14"/>
      <c r="L67" s="14"/>
    </row>
    <row r="68" spans="1:12" x14ac:dyDescent="0.25">
      <c r="A68" s="286" t="s">
        <v>2</v>
      </c>
      <c r="B68" s="287"/>
      <c r="C68" s="286" t="s">
        <v>74</v>
      </c>
      <c r="D68" s="287"/>
      <c r="E68" s="286"/>
      <c r="F68" s="403"/>
      <c r="G68" s="287"/>
      <c r="H68" s="402">
        <v>90</v>
      </c>
      <c r="I68" s="403"/>
      <c r="J68" s="287"/>
      <c r="K68" s="14"/>
      <c r="L68" s="14"/>
    </row>
    <row r="69" spans="1:12" x14ac:dyDescent="0.25">
      <c r="A69" s="286" t="s">
        <v>7</v>
      </c>
      <c r="B69" s="287"/>
      <c r="C69" s="286" t="s">
        <v>75</v>
      </c>
      <c r="D69" s="287"/>
      <c r="E69" s="22"/>
      <c r="F69" s="32"/>
      <c r="G69" s="23"/>
      <c r="H69" s="402"/>
      <c r="I69" s="403"/>
      <c r="J69" s="287"/>
      <c r="K69" s="14"/>
      <c r="L69" s="14"/>
    </row>
    <row r="70" spans="1:12" x14ac:dyDescent="0.25">
      <c r="A70" s="261" t="s">
        <v>8</v>
      </c>
      <c r="B70" s="262"/>
      <c r="C70" s="261" t="s">
        <v>76</v>
      </c>
      <c r="D70" s="262"/>
      <c r="E70" s="406"/>
      <c r="F70" s="407"/>
      <c r="G70" s="408"/>
      <c r="H70" s="401"/>
      <c r="I70" s="401"/>
      <c r="J70" s="401"/>
      <c r="K70" s="14"/>
      <c r="L70" s="14"/>
    </row>
    <row r="71" spans="1:12" x14ac:dyDescent="0.25">
      <c r="A71" s="409" t="s">
        <v>9</v>
      </c>
      <c r="B71" s="409"/>
      <c r="C71" s="376" t="s">
        <v>28</v>
      </c>
      <c r="D71" s="377"/>
      <c r="E71" s="410"/>
      <c r="F71" s="410"/>
      <c r="G71" s="410"/>
      <c r="H71" s="411">
        <f>E29/30/12*15*8%</f>
        <v>0</v>
      </c>
      <c r="I71" s="411"/>
      <c r="J71" s="411"/>
      <c r="K71" s="14"/>
      <c r="L71" s="14"/>
    </row>
    <row r="72" spans="1:12" x14ac:dyDescent="0.25">
      <c r="A72" s="405" t="s">
        <v>36</v>
      </c>
      <c r="B72" s="405"/>
      <c r="C72" s="405"/>
      <c r="D72" s="405"/>
      <c r="E72" s="397"/>
      <c r="F72" s="398"/>
      <c r="G72" s="399"/>
      <c r="H72" s="400">
        <f>SUM(H68:J71)</f>
        <v>90</v>
      </c>
      <c r="I72" s="400"/>
      <c r="J72" s="400"/>
      <c r="K72" s="14"/>
      <c r="L72" s="14"/>
    </row>
    <row r="73" spans="1:12" ht="3" customHeight="1" x14ac:dyDescent="0.25">
      <c r="A73" s="33"/>
      <c r="B73" s="33"/>
      <c r="C73" s="33"/>
      <c r="D73" s="33"/>
      <c r="E73" s="34"/>
      <c r="F73" s="34"/>
      <c r="G73" s="34"/>
      <c r="H73" s="35"/>
      <c r="I73" s="35"/>
      <c r="J73" s="35"/>
      <c r="K73" s="14"/>
      <c r="L73" s="14"/>
    </row>
    <row r="74" spans="1:12" x14ac:dyDescent="0.25">
      <c r="A74" s="416" t="s">
        <v>84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4"/>
      <c r="L74" s="14"/>
    </row>
    <row r="75" spans="1:12" x14ac:dyDescent="0.25">
      <c r="A75" s="286" t="s">
        <v>2</v>
      </c>
      <c r="B75" s="287"/>
      <c r="C75" s="286" t="s">
        <v>77</v>
      </c>
      <c r="D75" s="287"/>
      <c r="E75" s="415">
        <v>7.0000000000000007E-2</v>
      </c>
      <c r="F75" s="403"/>
      <c r="G75" s="287"/>
      <c r="H75" s="402">
        <f>(H72+E65+H44+E35+E10)*E75</f>
        <v>229.69549405888577</v>
      </c>
      <c r="I75" s="403"/>
      <c r="J75" s="287"/>
      <c r="K75" s="14"/>
      <c r="L75" s="14"/>
    </row>
    <row r="76" spans="1:12" x14ac:dyDescent="0.25">
      <c r="A76" s="286" t="s">
        <v>7</v>
      </c>
      <c r="B76" s="287"/>
      <c r="C76" s="286" t="s">
        <v>12</v>
      </c>
      <c r="D76" s="287"/>
      <c r="E76" s="415">
        <v>7.5774402686973108E-2</v>
      </c>
      <c r="F76" s="403"/>
      <c r="G76" s="287"/>
      <c r="H76" s="402">
        <f>E76*(H72+E65+H44+E35+E10)</f>
        <v>248.64341231716068</v>
      </c>
      <c r="I76" s="403"/>
      <c r="J76" s="287"/>
      <c r="K76" s="14"/>
      <c r="L76" s="14"/>
    </row>
    <row r="77" spans="1:12" x14ac:dyDescent="0.25">
      <c r="A77" s="261" t="s">
        <v>8</v>
      </c>
      <c r="B77" s="262"/>
      <c r="C77" s="261" t="s">
        <v>78</v>
      </c>
      <c r="D77" s="262"/>
      <c r="E77" s="473">
        <v>0.85750000000000004</v>
      </c>
      <c r="F77" s="474"/>
      <c r="G77" s="475"/>
      <c r="H77" s="401">
        <f>(H72+E65+H44+E35+E10)/E77</f>
        <v>3826.6637910684835</v>
      </c>
      <c r="I77" s="401"/>
      <c r="J77" s="401"/>
      <c r="K77" s="14"/>
      <c r="L77" s="14"/>
    </row>
    <row r="78" spans="1:12" x14ac:dyDescent="0.25">
      <c r="A78" s="409" t="s">
        <v>9</v>
      </c>
      <c r="B78" s="409"/>
      <c r="C78" s="376" t="s">
        <v>79</v>
      </c>
      <c r="D78" s="377"/>
      <c r="E78" s="410">
        <v>1.6500000000000001E-2</v>
      </c>
      <c r="F78" s="410"/>
      <c r="G78" s="410"/>
      <c r="H78" s="411">
        <f>E78*D86</f>
        <v>62.035049999999998</v>
      </c>
      <c r="I78" s="411"/>
      <c r="J78" s="411"/>
      <c r="K78" s="14"/>
      <c r="L78" s="14"/>
    </row>
    <row r="79" spans="1:12" x14ac:dyDescent="0.25">
      <c r="A79" s="409" t="s">
        <v>9</v>
      </c>
      <c r="B79" s="409"/>
      <c r="C79" s="376" t="s">
        <v>80</v>
      </c>
      <c r="D79" s="377"/>
      <c r="E79" s="410">
        <v>7.5999999999999998E-2</v>
      </c>
      <c r="F79" s="410"/>
      <c r="G79" s="410"/>
      <c r="H79" s="411">
        <f>E79*D86</f>
        <v>285.73719999999997</v>
      </c>
      <c r="I79" s="411"/>
      <c r="J79" s="411"/>
      <c r="K79" s="14"/>
      <c r="L79" s="14"/>
    </row>
    <row r="80" spans="1:12" x14ac:dyDescent="0.25">
      <c r="A80" s="409" t="s">
        <v>10</v>
      </c>
      <c r="B80" s="409"/>
      <c r="C80" s="376" t="s">
        <v>81</v>
      </c>
      <c r="D80" s="377"/>
      <c r="E80" s="410"/>
      <c r="F80" s="410"/>
      <c r="G80" s="410"/>
      <c r="H80" s="411"/>
      <c r="I80" s="411"/>
      <c r="J80" s="411"/>
      <c r="K80" s="14"/>
      <c r="L80" s="14"/>
    </row>
    <row r="81" spans="1:12" x14ac:dyDescent="0.25">
      <c r="A81" s="409" t="s">
        <v>11</v>
      </c>
      <c r="B81" s="409"/>
      <c r="C81" s="376" t="s">
        <v>82</v>
      </c>
      <c r="D81" s="377"/>
      <c r="E81" s="410">
        <v>0.05</v>
      </c>
      <c r="F81" s="410"/>
      <c r="G81" s="410"/>
      <c r="H81" s="411">
        <f>E81*D86</f>
        <v>187.98500000000001</v>
      </c>
      <c r="I81" s="411"/>
      <c r="J81" s="411"/>
      <c r="K81" s="14"/>
      <c r="L81" s="14"/>
    </row>
    <row r="82" spans="1:12" ht="12.75" customHeight="1" x14ac:dyDescent="0.25">
      <c r="A82" s="405" t="s">
        <v>36</v>
      </c>
      <c r="B82" s="405"/>
      <c r="C82" s="405"/>
      <c r="D82" s="405"/>
      <c r="E82" s="397"/>
      <c r="F82" s="398"/>
      <c r="G82" s="399"/>
      <c r="H82" s="400">
        <f>H75+H76+H78+H79+H81</f>
        <v>1014.0961563760465</v>
      </c>
      <c r="I82" s="400"/>
      <c r="J82" s="400"/>
      <c r="K82" s="14"/>
      <c r="L82" s="14"/>
    </row>
    <row r="83" spans="1:12" ht="3.75" customHeight="1" x14ac:dyDescent="0.25">
      <c r="A83" s="33"/>
      <c r="B83" s="33"/>
      <c r="C83" s="33"/>
      <c r="D83" s="33"/>
      <c r="E83" s="34"/>
      <c r="F83" s="34"/>
      <c r="G83" s="34"/>
      <c r="H83" s="35"/>
      <c r="I83" s="35"/>
      <c r="J83" s="35"/>
      <c r="K83" s="14"/>
      <c r="L83" s="14"/>
    </row>
    <row r="84" spans="1:12" x14ac:dyDescent="0.25">
      <c r="A84" s="476" t="s">
        <v>85</v>
      </c>
      <c r="B84" s="476"/>
      <c r="C84" s="476"/>
      <c r="D84" s="476"/>
      <c r="E84" s="476"/>
      <c r="F84" s="476"/>
      <c r="G84" s="476"/>
      <c r="H84" s="411">
        <f>SUM(H82+H72+E65+H44+E35+E10)</f>
        <v>4295.4603572172709</v>
      </c>
      <c r="I84" s="411"/>
      <c r="J84" s="411"/>
      <c r="K84" s="14"/>
      <c r="L84" s="14"/>
    </row>
    <row r="85" spans="1:1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14"/>
      <c r="B86" s="14"/>
      <c r="C86" s="14"/>
      <c r="D86" s="99">
        <v>3759.7</v>
      </c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</sheetData>
  <mergeCells count="231">
    <mergeCell ref="A78:B78"/>
    <mergeCell ref="C78:D78"/>
    <mergeCell ref="E78:G78"/>
    <mergeCell ref="H78:J78"/>
    <mergeCell ref="A79:B79"/>
    <mergeCell ref="C79:D79"/>
    <mergeCell ref="E79:G79"/>
    <mergeCell ref="H79:J79"/>
    <mergeCell ref="A84:G84"/>
    <mergeCell ref="H84:J84"/>
    <mergeCell ref="A80:B80"/>
    <mergeCell ref="C80:D80"/>
    <mergeCell ref="E80:G80"/>
    <mergeCell ref="H80:J80"/>
    <mergeCell ref="A81:B81"/>
    <mergeCell ref="C81:D81"/>
    <mergeCell ref="E81:G81"/>
    <mergeCell ref="H81:J81"/>
    <mergeCell ref="A82:D82"/>
    <mergeCell ref="E82:G82"/>
    <mergeCell ref="H82:J82"/>
    <mergeCell ref="A75:B75"/>
    <mergeCell ref="C75:D75"/>
    <mergeCell ref="A76:B76"/>
    <mergeCell ref="C76:D76"/>
    <mergeCell ref="E76:G76"/>
    <mergeCell ref="H76:J76"/>
    <mergeCell ref="A77:B77"/>
    <mergeCell ref="C77:D77"/>
    <mergeCell ref="E77:G77"/>
    <mergeCell ref="H77:J77"/>
    <mergeCell ref="A50:B50"/>
    <mergeCell ref="C50:D50"/>
    <mergeCell ref="E50:G50"/>
    <mergeCell ref="H50:J50"/>
    <mergeCell ref="A51:B51"/>
    <mergeCell ref="C51:D51"/>
    <mergeCell ref="A52:B52"/>
    <mergeCell ref="C52:D52"/>
    <mergeCell ref="E52:G52"/>
    <mergeCell ref="H52:J52"/>
    <mergeCell ref="A35:D35"/>
    <mergeCell ref="E35:J35"/>
    <mergeCell ref="A37:J37"/>
    <mergeCell ref="A38:B38"/>
    <mergeCell ref="C38:D38"/>
    <mergeCell ref="A39:B39"/>
    <mergeCell ref="C39:D39"/>
    <mergeCell ref="H39:J39"/>
    <mergeCell ref="A40:B40"/>
    <mergeCell ref="C40:D40"/>
    <mergeCell ref="E40:G40"/>
    <mergeCell ref="H40:J40"/>
    <mergeCell ref="A21:B21"/>
    <mergeCell ref="A22:B22"/>
    <mergeCell ref="A23:B23"/>
    <mergeCell ref="A24:B24"/>
    <mergeCell ref="A25:B25"/>
    <mergeCell ref="A26:B26"/>
    <mergeCell ref="A27:B27"/>
    <mergeCell ref="C27:D27"/>
    <mergeCell ref="A28:D28"/>
    <mergeCell ref="C23:D23"/>
    <mergeCell ref="A2:J2"/>
    <mergeCell ref="A1:C1"/>
    <mergeCell ref="D1:J1"/>
    <mergeCell ref="A3:J3"/>
    <mergeCell ref="B4:D4"/>
    <mergeCell ref="B5:D5"/>
    <mergeCell ref="B6:D6"/>
    <mergeCell ref="E6:J6"/>
    <mergeCell ref="B7:D7"/>
    <mergeCell ref="E7:J7"/>
    <mergeCell ref="B8:D8"/>
    <mergeCell ref="E8:J8"/>
    <mergeCell ref="E4:J4"/>
    <mergeCell ref="E5:J5"/>
    <mergeCell ref="B9:D9"/>
    <mergeCell ref="E9:J9"/>
    <mergeCell ref="A10:D10"/>
    <mergeCell ref="E10:J10"/>
    <mergeCell ref="A11:D11"/>
    <mergeCell ref="E11:J11"/>
    <mergeCell ref="A12:J12"/>
    <mergeCell ref="A13:J13"/>
    <mergeCell ref="A14:J14"/>
    <mergeCell ref="C20:D20"/>
    <mergeCell ref="E20:G20"/>
    <mergeCell ref="H20:J20"/>
    <mergeCell ref="E15:G15"/>
    <mergeCell ref="H15:J15"/>
    <mergeCell ref="E16:G16"/>
    <mergeCell ref="H16:J16"/>
    <mergeCell ref="B15:D15"/>
    <mergeCell ref="B16:D16"/>
    <mergeCell ref="A17:G17"/>
    <mergeCell ref="H17:J17"/>
    <mergeCell ref="B18:D18"/>
    <mergeCell ref="E18:G18"/>
    <mergeCell ref="H18:J18"/>
    <mergeCell ref="A19:J19"/>
    <mergeCell ref="A20:B20"/>
    <mergeCell ref="E23:G23"/>
    <mergeCell ref="H23:J23"/>
    <mergeCell ref="C24:D24"/>
    <mergeCell ref="E24:G24"/>
    <mergeCell ref="H24:J24"/>
    <mergeCell ref="C21:D21"/>
    <mergeCell ref="E21:G21"/>
    <mergeCell ref="H21:J21"/>
    <mergeCell ref="C22:D22"/>
    <mergeCell ref="E22:G22"/>
    <mergeCell ref="H22:J22"/>
    <mergeCell ref="E27:G27"/>
    <mergeCell ref="H27:J27"/>
    <mergeCell ref="A29:J29"/>
    <mergeCell ref="C30:D30"/>
    <mergeCell ref="E30:G30"/>
    <mergeCell ref="H30:J30"/>
    <mergeCell ref="C25:D25"/>
    <mergeCell ref="E25:G25"/>
    <mergeCell ref="H25:J25"/>
    <mergeCell ref="C26:D26"/>
    <mergeCell ref="E26:G26"/>
    <mergeCell ref="H26:J26"/>
    <mergeCell ref="E28:G28"/>
    <mergeCell ref="H28:J28"/>
    <mergeCell ref="A30:B30"/>
    <mergeCell ref="A31:B31"/>
    <mergeCell ref="A32:B32"/>
    <mergeCell ref="A33:B33"/>
    <mergeCell ref="A34:G34"/>
    <mergeCell ref="C41:D41"/>
    <mergeCell ref="E41:G41"/>
    <mergeCell ref="H41:J41"/>
    <mergeCell ref="C42:D42"/>
    <mergeCell ref="E42:G42"/>
    <mergeCell ref="H42:J42"/>
    <mergeCell ref="A36:J36"/>
    <mergeCell ref="H38:J38"/>
    <mergeCell ref="A41:B41"/>
    <mergeCell ref="A42:B42"/>
    <mergeCell ref="C33:D33"/>
    <mergeCell ref="E33:G33"/>
    <mergeCell ref="H33:J33"/>
    <mergeCell ref="H34:J34"/>
    <mergeCell ref="C31:D31"/>
    <mergeCell ref="E31:G31"/>
    <mergeCell ref="H31:J31"/>
    <mergeCell ref="C32:D32"/>
    <mergeCell ref="E32:G32"/>
    <mergeCell ref="H32:J32"/>
    <mergeCell ref="H47:J47"/>
    <mergeCell ref="E49:G49"/>
    <mergeCell ref="H49:J49"/>
    <mergeCell ref="E43:G43"/>
    <mergeCell ref="H43:J43"/>
    <mergeCell ref="A43:B43"/>
    <mergeCell ref="C43:D43"/>
    <mergeCell ref="A44:D44"/>
    <mergeCell ref="E44:G44"/>
    <mergeCell ref="H44:J44"/>
    <mergeCell ref="A46:J46"/>
    <mergeCell ref="A47:B47"/>
    <mergeCell ref="C47:D47"/>
    <mergeCell ref="A48:B48"/>
    <mergeCell ref="C48:D48"/>
    <mergeCell ref="H48:J48"/>
    <mergeCell ref="A49:B49"/>
    <mergeCell ref="C49:D49"/>
    <mergeCell ref="H56:J56"/>
    <mergeCell ref="H57:J57"/>
    <mergeCell ref="E51:G51"/>
    <mergeCell ref="H51:J51"/>
    <mergeCell ref="H54:J54"/>
    <mergeCell ref="A53:B53"/>
    <mergeCell ref="C53:D53"/>
    <mergeCell ref="E53:G53"/>
    <mergeCell ref="H53:J53"/>
    <mergeCell ref="A54:D54"/>
    <mergeCell ref="E54:G54"/>
    <mergeCell ref="A55:J55"/>
    <mergeCell ref="A56:B56"/>
    <mergeCell ref="C56:D56"/>
    <mergeCell ref="A57:B57"/>
    <mergeCell ref="C57:D57"/>
    <mergeCell ref="A65:D65"/>
    <mergeCell ref="E65:J65"/>
    <mergeCell ref="E71:G71"/>
    <mergeCell ref="H71:J71"/>
    <mergeCell ref="E75:G75"/>
    <mergeCell ref="H75:J75"/>
    <mergeCell ref="A68:B68"/>
    <mergeCell ref="C68:D68"/>
    <mergeCell ref="E68:G68"/>
    <mergeCell ref="H68:J68"/>
    <mergeCell ref="H69:J69"/>
    <mergeCell ref="A67:J67"/>
    <mergeCell ref="A69:B69"/>
    <mergeCell ref="C69:D69"/>
    <mergeCell ref="A70:B70"/>
    <mergeCell ref="C70:D70"/>
    <mergeCell ref="E70:G70"/>
    <mergeCell ref="H70:J70"/>
    <mergeCell ref="A71:B71"/>
    <mergeCell ref="C71:D71"/>
    <mergeCell ref="A72:D72"/>
    <mergeCell ref="E72:G72"/>
    <mergeCell ref="H72:J72"/>
    <mergeCell ref="A74:J74"/>
    <mergeCell ref="E64:G64"/>
    <mergeCell ref="H64:J64"/>
    <mergeCell ref="H58:J58"/>
    <mergeCell ref="H60:J60"/>
    <mergeCell ref="A63:B63"/>
    <mergeCell ref="C63:D63"/>
    <mergeCell ref="H63:J63"/>
    <mergeCell ref="A61:J61"/>
    <mergeCell ref="A62:B62"/>
    <mergeCell ref="C62:D62"/>
    <mergeCell ref="H62:J62"/>
    <mergeCell ref="A64:D64"/>
    <mergeCell ref="A58:B58"/>
    <mergeCell ref="C58:D58"/>
    <mergeCell ref="E58:G58"/>
    <mergeCell ref="A59:B59"/>
    <mergeCell ref="C59:D59"/>
    <mergeCell ref="E59:G59"/>
    <mergeCell ref="H59:J59"/>
    <mergeCell ref="A60:D60"/>
    <mergeCell ref="E60:G60"/>
  </mergeCells>
  <pageMargins left="1" right="1" top="1" bottom="1" header="0.5" footer="0.5"/>
  <pageSetup paperSize="9" fitToHeight="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0"/>
  <sheetViews>
    <sheetView showWhiteSpace="0" view="pageLayout" zoomScaleNormal="100" workbookViewId="0">
      <selection activeCell="E58" sqref="E58:G58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.28515625" customWidth="1"/>
    <col min="5" max="5" width="2.140625" customWidth="1"/>
    <col min="6" max="6" width="6.7109375" customWidth="1"/>
    <col min="7" max="7" width="0.7109375" customWidth="1"/>
    <col min="8" max="8" width="6.42578125" customWidth="1"/>
    <col min="9" max="9" width="2.85546875" customWidth="1"/>
    <col min="10" max="10" width="6.5703125" customWidth="1"/>
  </cols>
  <sheetData>
    <row r="1" spans="1:12" x14ac:dyDescent="0.25">
      <c r="A1" s="469" t="s">
        <v>0</v>
      </c>
      <c r="B1" s="469"/>
      <c r="C1" s="469"/>
      <c r="D1" s="470" t="s">
        <v>162</v>
      </c>
      <c r="E1" s="471"/>
      <c r="F1" s="471"/>
      <c r="G1" s="471"/>
      <c r="H1" s="471"/>
      <c r="I1" s="471"/>
      <c r="J1" s="472"/>
      <c r="K1" s="14"/>
      <c r="L1" s="14"/>
    </row>
    <row r="2" spans="1:12" x14ac:dyDescent="0.25">
      <c r="A2" s="466" t="s">
        <v>30</v>
      </c>
      <c r="B2" s="467"/>
      <c r="C2" s="467"/>
      <c r="D2" s="467"/>
      <c r="E2" s="467"/>
      <c r="F2" s="467"/>
      <c r="G2" s="467"/>
      <c r="H2" s="467"/>
      <c r="I2" s="467"/>
      <c r="J2" s="468"/>
      <c r="K2" s="14"/>
      <c r="L2" s="14"/>
    </row>
    <row r="3" spans="1:12" x14ac:dyDescent="0.25">
      <c r="A3" s="409" t="s">
        <v>31</v>
      </c>
      <c r="B3" s="409"/>
      <c r="C3" s="409"/>
      <c r="D3" s="409"/>
      <c r="E3" s="409"/>
      <c r="F3" s="409"/>
      <c r="G3" s="409"/>
      <c r="H3" s="409"/>
      <c r="I3" s="409"/>
      <c r="J3" s="409"/>
      <c r="K3" s="14"/>
      <c r="L3" s="14"/>
    </row>
    <row r="4" spans="1:12" x14ac:dyDescent="0.25">
      <c r="A4" s="29" t="s">
        <v>2</v>
      </c>
      <c r="B4" s="456" t="s">
        <v>1</v>
      </c>
      <c r="C4" s="457"/>
      <c r="D4" s="458"/>
      <c r="E4" s="459">
        <v>1439.36</v>
      </c>
      <c r="F4" s="409"/>
      <c r="G4" s="409"/>
      <c r="H4" s="409"/>
      <c r="I4" s="409"/>
      <c r="J4" s="409"/>
      <c r="K4" s="14"/>
      <c r="L4" s="14"/>
    </row>
    <row r="5" spans="1:12" x14ac:dyDescent="0.25">
      <c r="A5" s="29" t="s">
        <v>7</v>
      </c>
      <c r="B5" s="456" t="s">
        <v>25</v>
      </c>
      <c r="C5" s="457"/>
      <c r="D5" s="458"/>
      <c r="E5" s="460"/>
      <c r="F5" s="461"/>
      <c r="G5" s="461"/>
      <c r="H5" s="461"/>
      <c r="I5" s="461"/>
      <c r="J5" s="462"/>
      <c r="K5" s="14"/>
      <c r="L5" s="14"/>
    </row>
    <row r="6" spans="1:12" x14ac:dyDescent="0.25">
      <c r="A6" s="29" t="s">
        <v>8</v>
      </c>
      <c r="B6" s="456" t="s">
        <v>26</v>
      </c>
      <c r="C6" s="457"/>
      <c r="D6" s="458"/>
      <c r="E6" s="460"/>
      <c r="F6" s="461"/>
      <c r="G6" s="461"/>
      <c r="H6" s="461"/>
      <c r="I6" s="461"/>
      <c r="J6" s="462"/>
      <c r="K6" s="14"/>
      <c r="L6" s="14"/>
    </row>
    <row r="7" spans="1:12" x14ac:dyDescent="0.25">
      <c r="A7" s="29" t="s">
        <v>9</v>
      </c>
      <c r="B7" s="456" t="s">
        <v>27</v>
      </c>
      <c r="C7" s="457"/>
      <c r="D7" s="458"/>
      <c r="E7" s="460"/>
      <c r="F7" s="461"/>
      <c r="G7" s="461"/>
      <c r="H7" s="461"/>
      <c r="I7" s="461"/>
      <c r="J7" s="462"/>
      <c r="K7" s="14"/>
      <c r="L7" s="14"/>
    </row>
    <row r="8" spans="1:12" x14ac:dyDescent="0.25">
      <c r="A8" s="29" t="s">
        <v>10</v>
      </c>
      <c r="B8" s="456" t="s">
        <v>28</v>
      </c>
      <c r="C8" s="457"/>
      <c r="D8" s="458"/>
      <c r="E8" s="410"/>
      <c r="F8" s="410"/>
      <c r="G8" s="410"/>
      <c r="H8" s="410"/>
      <c r="I8" s="410"/>
      <c r="J8" s="410"/>
      <c r="K8" s="14"/>
      <c r="L8" s="14"/>
    </row>
    <row r="9" spans="1:12" ht="30" customHeight="1" x14ac:dyDescent="0.25">
      <c r="A9" s="30" t="s">
        <v>11</v>
      </c>
      <c r="B9" s="359" t="s">
        <v>92</v>
      </c>
      <c r="C9" s="360"/>
      <c r="D9" s="361"/>
      <c r="E9" s="409"/>
      <c r="F9" s="409"/>
      <c r="G9" s="409"/>
      <c r="H9" s="409"/>
      <c r="I9" s="409"/>
      <c r="J9" s="409"/>
      <c r="K9" s="14"/>
      <c r="L9" s="14"/>
    </row>
    <row r="10" spans="1:12" x14ac:dyDescent="0.25">
      <c r="A10" s="405" t="s">
        <v>38</v>
      </c>
      <c r="B10" s="405"/>
      <c r="C10" s="405"/>
      <c r="D10" s="405"/>
      <c r="E10" s="400">
        <f>SUM(E4:J9)</f>
        <v>1439.36</v>
      </c>
      <c r="F10" s="400"/>
      <c r="G10" s="400"/>
      <c r="H10" s="400"/>
      <c r="I10" s="400"/>
      <c r="J10" s="400"/>
      <c r="K10" s="14"/>
      <c r="L10" s="14"/>
    </row>
    <row r="11" spans="1:12" ht="35.25" customHeight="1" x14ac:dyDescent="0.25">
      <c r="A11" s="199" t="s">
        <v>29</v>
      </c>
      <c r="B11" s="200"/>
      <c r="C11" s="200"/>
      <c r="D11" s="201"/>
      <c r="E11" s="463">
        <f>E10*E28</f>
        <v>500.89728000000002</v>
      </c>
      <c r="F11" s="464"/>
      <c r="G11" s="464"/>
      <c r="H11" s="464"/>
      <c r="I11" s="464"/>
      <c r="J11" s="465"/>
      <c r="K11" s="14"/>
      <c r="L11" s="14"/>
    </row>
    <row r="12" spans="1:12" ht="4.5" customHeight="1" x14ac:dyDescent="0.25">
      <c r="A12" s="409"/>
      <c r="B12" s="409"/>
      <c r="C12" s="409"/>
      <c r="D12" s="409"/>
      <c r="E12" s="409"/>
      <c r="F12" s="409"/>
      <c r="G12" s="409"/>
      <c r="H12" s="409"/>
      <c r="I12" s="409"/>
      <c r="J12" s="409"/>
      <c r="K12" s="14"/>
      <c r="L12" s="14"/>
    </row>
    <row r="13" spans="1:12" x14ac:dyDescent="0.25">
      <c r="A13" s="416" t="s">
        <v>32</v>
      </c>
      <c r="B13" s="416"/>
      <c r="C13" s="416"/>
      <c r="D13" s="416"/>
      <c r="E13" s="416"/>
      <c r="F13" s="416"/>
      <c r="G13" s="416"/>
      <c r="H13" s="416"/>
      <c r="I13" s="416"/>
      <c r="J13" s="416"/>
      <c r="K13" s="14"/>
      <c r="L13" s="14"/>
    </row>
    <row r="14" spans="1:12" x14ac:dyDescent="0.25">
      <c r="A14" s="435" t="s">
        <v>175</v>
      </c>
      <c r="B14" s="435"/>
      <c r="C14" s="435"/>
      <c r="D14" s="435"/>
      <c r="E14" s="435"/>
      <c r="F14" s="435"/>
      <c r="G14" s="435"/>
      <c r="H14" s="435"/>
      <c r="I14" s="435"/>
      <c r="J14" s="435"/>
      <c r="K14" s="14"/>
      <c r="L14" s="14"/>
    </row>
    <row r="15" spans="1:12" x14ac:dyDescent="0.25">
      <c r="A15" s="29" t="s">
        <v>2</v>
      </c>
      <c r="B15" s="376" t="s">
        <v>34</v>
      </c>
      <c r="C15" s="445"/>
      <c r="D15" s="377"/>
      <c r="E15" s="442">
        <v>8.3299999999999999E-2</v>
      </c>
      <c r="F15" s="443"/>
      <c r="G15" s="444"/>
      <c r="H15" s="411">
        <f>E15*E10</f>
        <v>119.89868799999999</v>
      </c>
      <c r="I15" s="411"/>
      <c r="J15" s="411"/>
      <c r="K15" s="14"/>
      <c r="L15" s="14"/>
    </row>
    <row r="16" spans="1:12" x14ac:dyDescent="0.25">
      <c r="A16" s="29" t="s">
        <v>7</v>
      </c>
      <c r="B16" s="376" t="s">
        <v>35</v>
      </c>
      <c r="C16" s="445"/>
      <c r="D16" s="377"/>
      <c r="E16" s="417">
        <v>0.121</v>
      </c>
      <c r="F16" s="418"/>
      <c r="G16" s="419"/>
      <c r="H16" s="411">
        <f>E16*E10</f>
        <v>174.16255999999998</v>
      </c>
      <c r="I16" s="411"/>
      <c r="J16" s="411"/>
      <c r="K16" s="14"/>
      <c r="L16" s="14"/>
    </row>
    <row r="17" spans="1:12" x14ac:dyDescent="0.25">
      <c r="A17" s="446" t="s">
        <v>36</v>
      </c>
      <c r="B17" s="447"/>
      <c r="C17" s="447"/>
      <c r="D17" s="447"/>
      <c r="E17" s="447"/>
      <c r="F17" s="447"/>
      <c r="G17" s="448"/>
      <c r="H17" s="449">
        <f>SUM(H15:J16)</f>
        <v>294.06124799999998</v>
      </c>
      <c r="I17" s="449"/>
      <c r="J17" s="449"/>
      <c r="K17" s="14"/>
      <c r="L17" s="14"/>
    </row>
    <row r="18" spans="1:12" ht="31.5" customHeight="1" x14ac:dyDescent="0.25">
      <c r="A18" s="31" t="s">
        <v>8</v>
      </c>
      <c r="B18" s="225" t="s">
        <v>37</v>
      </c>
      <c r="C18" s="226"/>
      <c r="D18" s="227"/>
      <c r="E18" s="450">
        <v>7.8200000000000006E-2</v>
      </c>
      <c r="F18" s="451"/>
      <c r="G18" s="452"/>
      <c r="H18" s="453">
        <f>E10*E18</f>
        <v>112.557952</v>
      </c>
      <c r="I18" s="454"/>
      <c r="J18" s="455"/>
      <c r="K18" s="14"/>
      <c r="L18" s="14"/>
    </row>
    <row r="19" spans="1:12" x14ac:dyDescent="0.25">
      <c r="A19" s="384" t="s">
        <v>45</v>
      </c>
      <c r="B19" s="385"/>
      <c r="C19" s="385"/>
      <c r="D19" s="385"/>
      <c r="E19" s="385"/>
      <c r="F19" s="385"/>
      <c r="G19" s="385"/>
      <c r="H19" s="385"/>
      <c r="I19" s="385"/>
      <c r="J19" s="386"/>
      <c r="K19" s="14"/>
      <c r="L19" s="14"/>
    </row>
    <row r="20" spans="1:12" x14ac:dyDescent="0.25">
      <c r="A20" s="376" t="s">
        <v>2</v>
      </c>
      <c r="B20" s="377"/>
      <c r="C20" s="436" t="s">
        <v>3</v>
      </c>
      <c r="D20" s="437"/>
      <c r="E20" s="438">
        <v>0.2</v>
      </c>
      <c r="F20" s="438"/>
      <c r="G20" s="438"/>
      <c r="H20" s="411">
        <f>E20*(E10+H17)</f>
        <v>346.68424959999999</v>
      </c>
      <c r="I20" s="411"/>
      <c r="J20" s="411"/>
      <c r="K20" s="14"/>
      <c r="L20" s="14"/>
    </row>
    <row r="21" spans="1:12" x14ac:dyDescent="0.25">
      <c r="A21" s="376" t="s">
        <v>7</v>
      </c>
      <c r="B21" s="377"/>
      <c r="C21" s="376" t="s">
        <v>41</v>
      </c>
      <c r="D21" s="377"/>
      <c r="E21" s="431">
        <v>2.5000000000000001E-2</v>
      </c>
      <c r="F21" s="431"/>
      <c r="G21" s="431"/>
      <c r="H21" s="411">
        <f>E21*(E10+H17)</f>
        <v>43.335531199999998</v>
      </c>
      <c r="I21" s="411"/>
      <c r="J21" s="411"/>
      <c r="K21" s="14"/>
      <c r="L21" s="14"/>
    </row>
    <row r="22" spans="1:12" x14ac:dyDescent="0.25">
      <c r="A22" s="376" t="s">
        <v>8</v>
      </c>
      <c r="B22" s="377"/>
      <c r="C22" s="439" t="s">
        <v>42</v>
      </c>
      <c r="D22" s="440"/>
      <c r="E22" s="441">
        <v>0.01</v>
      </c>
      <c r="F22" s="441"/>
      <c r="G22" s="441"/>
      <c r="H22" s="411">
        <f>E22*(E10+H17)</f>
        <v>17.334212479999998</v>
      </c>
      <c r="I22" s="411"/>
      <c r="J22" s="411"/>
      <c r="K22" s="14"/>
      <c r="L22" s="14"/>
    </row>
    <row r="23" spans="1:12" x14ac:dyDescent="0.25">
      <c r="A23" s="376" t="s">
        <v>9</v>
      </c>
      <c r="B23" s="377"/>
      <c r="C23" s="376" t="s">
        <v>43</v>
      </c>
      <c r="D23" s="377"/>
      <c r="E23" s="431">
        <v>1.4999999999999999E-2</v>
      </c>
      <c r="F23" s="431"/>
      <c r="G23" s="431"/>
      <c r="H23" s="411">
        <f>E23*(E10+H17)</f>
        <v>26.001318719999997</v>
      </c>
      <c r="I23" s="411"/>
      <c r="J23" s="411"/>
      <c r="K23" s="14"/>
      <c r="L23" s="14"/>
    </row>
    <row r="24" spans="1:12" x14ac:dyDescent="0.25">
      <c r="A24" s="376" t="s">
        <v>10</v>
      </c>
      <c r="B24" s="377"/>
      <c r="C24" s="376" t="s">
        <v>44</v>
      </c>
      <c r="D24" s="377"/>
      <c r="E24" s="431">
        <v>0.01</v>
      </c>
      <c r="F24" s="431"/>
      <c r="G24" s="431"/>
      <c r="H24" s="411">
        <f>E24*(E10+H17)</f>
        <v>17.334212479999998</v>
      </c>
      <c r="I24" s="411"/>
      <c r="J24" s="411"/>
      <c r="K24" s="14"/>
      <c r="L24" s="14"/>
    </row>
    <row r="25" spans="1:12" x14ac:dyDescent="0.25">
      <c r="A25" s="376" t="s">
        <v>11</v>
      </c>
      <c r="B25" s="377"/>
      <c r="C25" s="376" t="s">
        <v>6</v>
      </c>
      <c r="D25" s="377"/>
      <c r="E25" s="431">
        <v>6.0000000000000001E-3</v>
      </c>
      <c r="F25" s="431"/>
      <c r="G25" s="431"/>
      <c r="H25" s="411">
        <f>E25*(E10+H17)</f>
        <v>10.400527488</v>
      </c>
      <c r="I25" s="411"/>
      <c r="J25" s="411"/>
      <c r="K25" s="14"/>
      <c r="L25" s="14"/>
    </row>
    <row r="26" spans="1:12" x14ac:dyDescent="0.25">
      <c r="A26" s="376" t="s">
        <v>39</v>
      </c>
      <c r="B26" s="377"/>
      <c r="C26" s="376" t="s">
        <v>5</v>
      </c>
      <c r="D26" s="377"/>
      <c r="E26" s="431">
        <v>2E-3</v>
      </c>
      <c r="F26" s="431"/>
      <c r="G26" s="431"/>
      <c r="H26" s="411">
        <f>E26*(E10+H17)</f>
        <v>3.4668424959999999</v>
      </c>
      <c r="I26" s="411"/>
      <c r="J26" s="411"/>
      <c r="K26" s="14"/>
      <c r="L26" s="14"/>
    </row>
    <row r="27" spans="1:12" x14ac:dyDescent="0.25">
      <c r="A27" s="284" t="s">
        <v>40</v>
      </c>
      <c r="B27" s="285"/>
      <c r="C27" s="376" t="s">
        <v>4</v>
      </c>
      <c r="D27" s="445"/>
      <c r="E27" s="432">
        <v>0.08</v>
      </c>
      <c r="F27" s="433"/>
      <c r="G27" s="434"/>
      <c r="H27" s="411">
        <f>E27*(E10+H17)</f>
        <v>138.67369983999998</v>
      </c>
      <c r="I27" s="411"/>
      <c r="J27" s="411"/>
      <c r="K27" s="14"/>
      <c r="L27" s="14"/>
    </row>
    <row r="28" spans="1:12" x14ac:dyDescent="0.25">
      <c r="A28" s="405" t="s">
        <v>36</v>
      </c>
      <c r="B28" s="405"/>
      <c r="C28" s="405"/>
      <c r="D28" s="405"/>
      <c r="E28" s="397">
        <f>SUM(E20:G27)</f>
        <v>0.34800000000000003</v>
      </c>
      <c r="F28" s="398"/>
      <c r="G28" s="399"/>
      <c r="H28" s="400">
        <f>SUM(H20:J27)</f>
        <v>603.23059430400008</v>
      </c>
      <c r="I28" s="400"/>
      <c r="J28" s="400"/>
      <c r="K28" s="14"/>
      <c r="L28" s="14"/>
    </row>
    <row r="29" spans="1:12" x14ac:dyDescent="0.25">
      <c r="A29" s="435" t="s">
        <v>48</v>
      </c>
      <c r="B29" s="435"/>
      <c r="C29" s="435"/>
      <c r="D29" s="435"/>
      <c r="E29" s="435"/>
      <c r="F29" s="435"/>
      <c r="G29" s="435"/>
      <c r="H29" s="435"/>
      <c r="I29" s="435"/>
      <c r="J29" s="435"/>
      <c r="K29" s="14"/>
      <c r="L29" s="14"/>
    </row>
    <row r="30" spans="1:12" x14ac:dyDescent="0.25">
      <c r="A30" s="376" t="s">
        <v>2</v>
      </c>
      <c r="B30" s="377"/>
      <c r="C30" s="436" t="s">
        <v>46</v>
      </c>
      <c r="D30" s="437"/>
      <c r="E30" s="438"/>
      <c r="F30" s="438"/>
      <c r="G30" s="438"/>
      <c r="H30" s="411">
        <f>(3.9*2*25.5)-6%*E4</f>
        <v>112.53840000000001</v>
      </c>
      <c r="I30" s="411"/>
      <c r="J30" s="411"/>
      <c r="K30" s="14"/>
      <c r="L30" s="14"/>
    </row>
    <row r="31" spans="1:12" x14ac:dyDescent="0.25">
      <c r="A31" s="376" t="s">
        <v>7</v>
      </c>
      <c r="B31" s="377"/>
      <c r="C31" s="376" t="s">
        <v>47</v>
      </c>
      <c r="D31" s="377"/>
      <c r="E31" s="431"/>
      <c r="F31" s="431"/>
      <c r="G31" s="431"/>
      <c r="H31" s="411">
        <f>12.5*25.5-20%</f>
        <v>318.55</v>
      </c>
      <c r="I31" s="411"/>
      <c r="J31" s="411"/>
      <c r="K31" s="14"/>
      <c r="L31" s="14"/>
    </row>
    <row r="32" spans="1:12" x14ac:dyDescent="0.25">
      <c r="A32" s="376" t="s">
        <v>8</v>
      </c>
      <c r="B32" s="377"/>
      <c r="C32" s="225" t="s">
        <v>49</v>
      </c>
      <c r="D32" s="227"/>
      <c r="E32" s="431"/>
      <c r="F32" s="431"/>
      <c r="G32" s="431"/>
      <c r="H32" s="411"/>
      <c r="I32" s="411"/>
      <c r="J32" s="411"/>
      <c r="K32" s="14"/>
      <c r="L32" s="14"/>
    </row>
    <row r="33" spans="1:12" x14ac:dyDescent="0.25">
      <c r="A33" s="376" t="s">
        <v>9</v>
      </c>
      <c r="B33" s="377"/>
      <c r="C33" s="284" t="s">
        <v>155</v>
      </c>
      <c r="D33" s="285"/>
      <c r="E33" s="431"/>
      <c r="F33" s="431"/>
      <c r="G33" s="431"/>
      <c r="H33" s="411"/>
      <c r="I33" s="411"/>
      <c r="J33" s="411"/>
      <c r="K33" s="14"/>
      <c r="L33" s="14"/>
    </row>
    <row r="34" spans="1:12" x14ac:dyDescent="0.25">
      <c r="A34" s="425" t="s">
        <v>38</v>
      </c>
      <c r="B34" s="426"/>
      <c r="C34" s="426"/>
      <c r="D34" s="426"/>
      <c r="E34" s="426"/>
      <c r="F34" s="426"/>
      <c r="G34" s="427"/>
      <c r="H34" s="400">
        <f>SUM(H30:J33)</f>
        <v>431.08840000000004</v>
      </c>
      <c r="I34" s="400"/>
      <c r="J34" s="400"/>
      <c r="K34" s="14"/>
      <c r="L34" s="14"/>
    </row>
    <row r="35" spans="1:12" x14ac:dyDescent="0.25">
      <c r="A35" s="412" t="s">
        <v>72</v>
      </c>
      <c r="B35" s="412"/>
      <c r="C35" s="412"/>
      <c r="D35" s="412"/>
      <c r="E35" s="413">
        <f>H17+H28+H34</f>
        <v>1328.3802423040001</v>
      </c>
      <c r="F35" s="414"/>
      <c r="G35" s="414"/>
      <c r="H35" s="414"/>
      <c r="I35" s="414"/>
      <c r="J35" s="414"/>
      <c r="K35" s="14"/>
      <c r="L35" s="14"/>
    </row>
    <row r="36" spans="1:12" ht="2.25" customHeight="1" x14ac:dyDescent="0.25">
      <c r="A36" s="428"/>
      <c r="B36" s="429"/>
      <c r="C36" s="429"/>
      <c r="D36" s="429"/>
      <c r="E36" s="429"/>
      <c r="F36" s="429"/>
      <c r="G36" s="429"/>
      <c r="H36" s="429"/>
      <c r="I36" s="429"/>
      <c r="J36" s="430"/>
      <c r="K36" s="14"/>
      <c r="L36" s="14"/>
    </row>
    <row r="37" spans="1:12" x14ac:dyDescent="0.25">
      <c r="A37" s="416" t="s">
        <v>174</v>
      </c>
      <c r="B37" s="416"/>
      <c r="C37" s="416"/>
      <c r="D37" s="416"/>
      <c r="E37" s="416"/>
      <c r="F37" s="416"/>
      <c r="G37" s="416"/>
      <c r="H37" s="416"/>
      <c r="I37" s="416"/>
      <c r="J37" s="416"/>
      <c r="K37" s="14"/>
      <c r="L37" s="14"/>
    </row>
    <row r="38" spans="1:12" x14ac:dyDescent="0.25">
      <c r="A38" s="286" t="s">
        <v>2</v>
      </c>
      <c r="B38" s="287"/>
      <c r="C38" s="286" t="s">
        <v>51</v>
      </c>
      <c r="D38" s="287"/>
      <c r="E38" s="145"/>
      <c r="F38" s="149"/>
      <c r="G38" s="146"/>
      <c r="H38" s="402">
        <f>E10/12*5%</f>
        <v>5.9973333333333336</v>
      </c>
      <c r="I38" s="403"/>
      <c r="J38" s="287"/>
      <c r="K38" s="14"/>
      <c r="L38" s="14"/>
    </row>
    <row r="39" spans="1:12" x14ac:dyDescent="0.25">
      <c r="A39" s="286" t="s">
        <v>7</v>
      </c>
      <c r="B39" s="287"/>
      <c r="C39" s="286" t="s">
        <v>52</v>
      </c>
      <c r="D39" s="287"/>
      <c r="E39" s="145"/>
      <c r="F39" s="149"/>
      <c r="G39" s="146"/>
      <c r="H39" s="402">
        <f>H38*8%</f>
        <v>0.47978666666666669</v>
      </c>
      <c r="I39" s="403"/>
      <c r="J39" s="287"/>
      <c r="K39" s="14"/>
      <c r="L39" s="14"/>
    </row>
    <row r="40" spans="1:12" ht="28.5" customHeight="1" x14ac:dyDescent="0.25">
      <c r="A40" s="261" t="s">
        <v>8</v>
      </c>
      <c r="B40" s="262"/>
      <c r="C40" s="261" t="s">
        <v>53</v>
      </c>
      <c r="D40" s="262"/>
      <c r="E40" s="406"/>
      <c r="F40" s="407"/>
      <c r="G40" s="408"/>
      <c r="H40" s="401">
        <f>E40*E10</f>
        <v>0</v>
      </c>
      <c r="I40" s="401"/>
      <c r="J40" s="401"/>
      <c r="K40" s="14"/>
      <c r="L40" s="14"/>
    </row>
    <row r="41" spans="1:12" x14ac:dyDescent="0.25">
      <c r="A41" s="409" t="s">
        <v>9</v>
      </c>
      <c r="B41" s="409"/>
      <c r="C41" s="376" t="s">
        <v>54</v>
      </c>
      <c r="D41" s="377"/>
      <c r="E41" s="410"/>
      <c r="F41" s="410"/>
      <c r="G41" s="410"/>
      <c r="H41" s="411">
        <f>E10/30/12*7*100%</f>
        <v>27.987555555555552</v>
      </c>
      <c r="I41" s="411"/>
      <c r="J41" s="411"/>
      <c r="K41" s="14"/>
      <c r="L41" s="14"/>
    </row>
    <row r="42" spans="1:12" ht="29.25" customHeight="1" x14ac:dyDescent="0.25">
      <c r="A42" s="409" t="s">
        <v>10</v>
      </c>
      <c r="B42" s="409"/>
      <c r="C42" s="284" t="s">
        <v>83</v>
      </c>
      <c r="D42" s="285"/>
      <c r="E42" s="410"/>
      <c r="F42" s="410"/>
      <c r="G42" s="410"/>
      <c r="H42" s="411">
        <f>H41*39.8%</f>
        <v>11.139047111111109</v>
      </c>
      <c r="I42" s="411"/>
      <c r="J42" s="411"/>
      <c r="K42" s="14"/>
      <c r="L42" s="14"/>
    </row>
    <row r="43" spans="1:12" ht="33" customHeight="1" x14ac:dyDescent="0.25">
      <c r="A43" s="376" t="s">
        <v>11</v>
      </c>
      <c r="B43" s="377"/>
      <c r="C43" s="423" t="s">
        <v>53</v>
      </c>
      <c r="D43" s="424"/>
      <c r="E43" s="417"/>
      <c r="F43" s="418"/>
      <c r="G43" s="419"/>
      <c r="H43" s="420">
        <f>E10*5%</f>
        <v>71.968000000000004</v>
      </c>
      <c r="I43" s="421"/>
      <c r="J43" s="422"/>
      <c r="K43" s="14"/>
      <c r="L43" s="14"/>
    </row>
    <row r="44" spans="1:12" x14ac:dyDescent="0.25">
      <c r="A44" s="405" t="s">
        <v>36</v>
      </c>
      <c r="B44" s="405"/>
      <c r="C44" s="405"/>
      <c r="D44" s="405"/>
      <c r="E44" s="397"/>
      <c r="F44" s="398"/>
      <c r="G44" s="399"/>
      <c r="H44" s="400">
        <f>SUM(H38:J43)</f>
        <v>117.57172266666666</v>
      </c>
      <c r="I44" s="400"/>
      <c r="J44" s="400"/>
      <c r="K44" s="14"/>
      <c r="L44" s="14"/>
    </row>
    <row r="45" spans="1:12" ht="4.5" customHeight="1" x14ac:dyDescent="0.25">
      <c r="A45" s="33"/>
      <c r="B45" s="33"/>
      <c r="C45" s="33"/>
      <c r="D45" s="33"/>
      <c r="E45" s="34"/>
      <c r="F45" s="34"/>
      <c r="G45" s="34"/>
      <c r="H45" s="35"/>
      <c r="I45" s="35"/>
      <c r="J45" s="35"/>
      <c r="K45" s="14"/>
      <c r="L45" s="14"/>
    </row>
    <row r="46" spans="1:12" x14ac:dyDescent="0.25">
      <c r="A46" s="416" t="s">
        <v>173</v>
      </c>
      <c r="B46" s="416"/>
      <c r="C46" s="416"/>
      <c r="D46" s="416"/>
      <c r="E46" s="416"/>
      <c r="F46" s="416"/>
      <c r="G46" s="416"/>
      <c r="H46" s="416"/>
      <c r="I46" s="416"/>
      <c r="J46" s="416"/>
      <c r="K46" s="14"/>
      <c r="L46" s="14"/>
    </row>
    <row r="47" spans="1:12" x14ac:dyDescent="0.25">
      <c r="A47" s="286" t="s">
        <v>2</v>
      </c>
      <c r="B47" s="287"/>
      <c r="C47" s="286" t="s">
        <v>56</v>
      </c>
      <c r="D47" s="287"/>
      <c r="E47" s="145"/>
      <c r="F47" s="149"/>
      <c r="G47" s="146"/>
      <c r="H47" s="402">
        <f>E18/12*5%</f>
        <v>3.2583333333333336E-4</v>
      </c>
      <c r="I47" s="403"/>
      <c r="J47" s="287"/>
      <c r="K47" s="14"/>
      <c r="L47" s="14"/>
    </row>
    <row r="48" spans="1:12" x14ac:dyDescent="0.25">
      <c r="A48" s="286" t="s">
        <v>7</v>
      </c>
      <c r="B48" s="287"/>
      <c r="C48" s="286" t="s">
        <v>57</v>
      </c>
      <c r="D48" s="287"/>
      <c r="E48" s="145"/>
      <c r="F48" s="149"/>
      <c r="G48" s="146"/>
      <c r="H48" s="402">
        <f>E10/30/12</f>
        <v>3.9982222222222217</v>
      </c>
      <c r="I48" s="403"/>
      <c r="J48" s="287"/>
      <c r="K48" s="14"/>
      <c r="L48" s="14"/>
    </row>
    <row r="49" spans="1:12" x14ac:dyDescent="0.25">
      <c r="A49" s="261" t="s">
        <v>8</v>
      </c>
      <c r="B49" s="262"/>
      <c r="C49" s="261" t="s">
        <v>58</v>
      </c>
      <c r="D49" s="262"/>
      <c r="E49" s="406"/>
      <c r="F49" s="407"/>
      <c r="G49" s="408"/>
      <c r="H49" s="401">
        <f>E10/30/12*5*1.5%</f>
        <v>0.29986666666666661</v>
      </c>
      <c r="I49" s="401"/>
      <c r="J49" s="401"/>
      <c r="K49" s="14"/>
      <c r="L49" s="14"/>
    </row>
    <row r="50" spans="1:12" ht="33.75" customHeight="1" x14ac:dyDescent="0.25">
      <c r="A50" s="409" t="s">
        <v>9</v>
      </c>
      <c r="B50" s="409"/>
      <c r="C50" s="376" t="s">
        <v>59</v>
      </c>
      <c r="D50" s="377"/>
      <c r="E50" s="410"/>
      <c r="F50" s="410"/>
      <c r="G50" s="410"/>
      <c r="H50" s="411">
        <f>E10/30/12*15*8%</f>
        <v>4.7978666666666658</v>
      </c>
      <c r="I50" s="411"/>
      <c r="J50" s="411"/>
      <c r="K50" s="14"/>
      <c r="L50" s="14"/>
    </row>
    <row r="51" spans="1:12" x14ac:dyDescent="0.25">
      <c r="A51" s="409" t="s">
        <v>10</v>
      </c>
      <c r="B51" s="409"/>
      <c r="C51" s="284" t="s">
        <v>60</v>
      </c>
      <c r="D51" s="285"/>
      <c r="E51" s="410"/>
      <c r="F51" s="410"/>
      <c r="G51" s="410"/>
      <c r="H51" s="411">
        <f>E18*5%</f>
        <v>3.9100000000000003E-3</v>
      </c>
      <c r="I51" s="411"/>
      <c r="J51" s="411"/>
      <c r="K51" s="14"/>
      <c r="L51" s="14"/>
    </row>
    <row r="52" spans="1:12" x14ac:dyDescent="0.25">
      <c r="A52" s="409" t="s">
        <v>11</v>
      </c>
      <c r="B52" s="409"/>
      <c r="C52" s="284" t="s">
        <v>61</v>
      </c>
      <c r="D52" s="285"/>
      <c r="E52" s="410"/>
      <c r="F52" s="410"/>
      <c r="G52" s="410"/>
      <c r="H52" s="411">
        <f>E10/30/12*5*40%</f>
        <v>7.9964444444444442</v>
      </c>
      <c r="I52" s="411"/>
      <c r="J52" s="411"/>
      <c r="K52" s="14"/>
      <c r="L52" s="14"/>
    </row>
    <row r="53" spans="1:12" ht="28.5" customHeight="1" x14ac:dyDescent="0.25">
      <c r="A53" s="409" t="s">
        <v>39</v>
      </c>
      <c r="B53" s="409"/>
      <c r="C53" s="284" t="s">
        <v>62</v>
      </c>
      <c r="D53" s="285"/>
      <c r="E53" s="410"/>
      <c r="F53" s="410"/>
      <c r="G53" s="410"/>
      <c r="H53" s="411">
        <f>SUM(H47:J52)*39.8%</f>
        <v>6.8044610616666645</v>
      </c>
      <c r="I53" s="411"/>
      <c r="J53" s="411"/>
      <c r="K53" s="14"/>
      <c r="L53" s="14"/>
    </row>
    <row r="54" spans="1:12" x14ac:dyDescent="0.25">
      <c r="A54" s="405" t="s">
        <v>36</v>
      </c>
      <c r="B54" s="405"/>
      <c r="C54" s="405"/>
      <c r="D54" s="405"/>
      <c r="E54" s="397"/>
      <c r="F54" s="398"/>
      <c r="G54" s="399"/>
      <c r="H54" s="400">
        <f>SUM(H47:J53)</f>
        <v>23.901096894999995</v>
      </c>
      <c r="I54" s="400"/>
      <c r="J54" s="400"/>
      <c r="K54" s="14"/>
      <c r="L54" s="14"/>
    </row>
    <row r="55" spans="1:12" x14ac:dyDescent="0.25">
      <c r="A55" s="404" t="s">
        <v>172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14"/>
      <c r="L55" s="14"/>
    </row>
    <row r="56" spans="1:12" ht="30.75" customHeight="1" x14ac:dyDescent="0.25">
      <c r="A56" s="286" t="s">
        <v>2</v>
      </c>
      <c r="B56" s="287"/>
      <c r="C56" s="286" t="s">
        <v>64</v>
      </c>
      <c r="D56" s="287"/>
      <c r="E56" s="145"/>
      <c r="F56" s="149"/>
      <c r="G56" s="146"/>
      <c r="H56" s="402">
        <f>((((E10+(E10/3))*0.3333)/12)*2%)</f>
        <v>1.0660859733333332</v>
      </c>
      <c r="I56" s="403"/>
      <c r="J56" s="287"/>
      <c r="K56" s="14"/>
      <c r="L56" s="14"/>
    </row>
    <row r="57" spans="1:12" ht="43.5" customHeight="1" x14ac:dyDescent="0.25">
      <c r="A57" s="286" t="s">
        <v>7</v>
      </c>
      <c r="B57" s="287"/>
      <c r="C57" s="286" t="s">
        <v>65</v>
      </c>
      <c r="D57" s="287"/>
      <c r="E57" s="145"/>
      <c r="F57" s="149"/>
      <c r="G57" s="146"/>
      <c r="H57" s="402">
        <f>H56*39.8%</f>
        <v>0.42430221738666657</v>
      </c>
      <c r="I57" s="403"/>
      <c r="J57" s="287"/>
      <c r="K57" s="14"/>
      <c r="L57" s="14"/>
    </row>
    <row r="58" spans="1:12" ht="43.5" customHeight="1" x14ac:dyDescent="0.25">
      <c r="A58" s="261" t="s">
        <v>8</v>
      </c>
      <c r="B58" s="262"/>
      <c r="C58" s="286" t="s">
        <v>66</v>
      </c>
      <c r="D58" s="287"/>
      <c r="E58" s="406"/>
      <c r="F58" s="407"/>
      <c r="G58" s="408"/>
      <c r="H58" s="401">
        <f>(((E10+H15)*0.333)*2%)*39.8%</f>
        <v>4.1330958191078393</v>
      </c>
      <c r="I58" s="401"/>
      <c r="J58" s="401"/>
      <c r="K58" s="14"/>
      <c r="L58" s="14"/>
    </row>
    <row r="59" spans="1:12" x14ac:dyDescent="0.25">
      <c r="A59" s="409" t="s">
        <v>9</v>
      </c>
      <c r="B59" s="409"/>
      <c r="C59" s="376" t="s">
        <v>67</v>
      </c>
      <c r="D59" s="377"/>
      <c r="E59" s="410"/>
      <c r="F59" s="410"/>
      <c r="G59" s="410"/>
      <c r="H59" s="411"/>
      <c r="I59" s="411"/>
      <c r="J59" s="411"/>
      <c r="K59" s="14"/>
      <c r="L59" s="14"/>
    </row>
    <row r="60" spans="1:12" x14ac:dyDescent="0.25">
      <c r="A60" s="405" t="s">
        <v>36</v>
      </c>
      <c r="B60" s="405"/>
      <c r="C60" s="405"/>
      <c r="D60" s="405"/>
      <c r="E60" s="397"/>
      <c r="F60" s="398"/>
      <c r="G60" s="399"/>
      <c r="H60" s="400">
        <f>SUM(H56:J59)</f>
        <v>5.6234840098278394</v>
      </c>
      <c r="I60" s="400"/>
      <c r="J60" s="400"/>
      <c r="K60" s="14"/>
      <c r="L60" s="14"/>
    </row>
    <row r="61" spans="1:12" x14ac:dyDescent="0.25">
      <c r="A61" s="404" t="s">
        <v>171</v>
      </c>
      <c r="B61" s="404"/>
      <c r="C61" s="404"/>
      <c r="D61" s="404"/>
      <c r="E61" s="404"/>
      <c r="F61" s="404"/>
      <c r="G61" s="404"/>
      <c r="H61" s="404"/>
      <c r="I61" s="404"/>
      <c r="J61" s="404"/>
      <c r="K61" s="14"/>
      <c r="L61" s="14"/>
    </row>
    <row r="62" spans="1:12" ht="33" customHeight="1" x14ac:dyDescent="0.25">
      <c r="A62" s="286" t="s">
        <v>2</v>
      </c>
      <c r="B62" s="287"/>
      <c r="C62" s="286" t="s">
        <v>69</v>
      </c>
      <c r="D62" s="287"/>
      <c r="E62" s="145"/>
      <c r="F62" s="149"/>
      <c r="G62" s="146"/>
      <c r="H62" s="402">
        <f>((((E16+(E16/3))*0.3333)/12)*2%)</f>
        <v>8.9620666666666654E-5</v>
      </c>
      <c r="I62" s="403"/>
      <c r="J62" s="287"/>
      <c r="K62" s="14"/>
      <c r="L62" s="14"/>
    </row>
    <row r="63" spans="1:12" ht="31.5" customHeight="1" x14ac:dyDescent="0.25">
      <c r="A63" s="286" t="s">
        <v>7</v>
      </c>
      <c r="B63" s="287"/>
      <c r="C63" s="286" t="s">
        <v>70</v>
      </c>
      <c r="D63" s="287"/>
      <c r="E63" s="145"/>
      <c r="F63" s="149"/>
      <c r="G63" s="146"/>
      <c r="H63" s="402">
        <f>H62*39.8%</f>
        <v>3.5669025333333325E-5</v>
      </c>
      <c r="I63" s="403"/>
      <c r="J63" s="287"/>
      <c r="K63" s="14"/>
      <c r="L63" s="14"/>
    </row>
    <row r="64" spans="1:12" x14ac:dyDescent="0.25">
      <c r="A64" s="405" t="s">
        <v>36</v>
      </c>
      <c r="B64" s="405"/>
      <c r="C64" s="405"/>
      <c r="D64" s="405"/>
      <c r="E64" s="397"/>
      <c r="F64" s="398"/>
      <c r="G64" s="399"/>
      <c r="H64" s="400">
        <f>SUM(H62:J63)</f>
        <v>1.2528969199999997E-4</v>
      </c>
      <c r="I64" s="400"/>
      <c r="J64" s="400"/>
      <c r="K64" s="14"/>
      <c r="L64" s="14"/>
    </row>
    <row r="65" spans="1:12" x14ac:dyDescent="0.25">
      <c r="A65" s="412" t="s">
        <v>71</v>
      </c>
      <c r="B65" s="412"/>
      <c r="C65" s="412"/>
      <c r="D65" s="412"/>
      <c r="E65" s="413">
        <f>H64+H60+H54</f>
        <v>29.524706194519833</v>
      </c>
      <c r="F65" s="414"/>
      <c r="G65" s="414"/>
      <c r="H65" s="414"/>
      <c r="I65" s="414"/>
      <c r="J65" s="414"/>
      <c r="K65" s="14"/>
      <c r="L65" s="14"/>
    </row>
    <row r="66" spans="1:12" ht="3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14"/>
      <c r="L66" s="14"/>
    </row>
    <row r="67" spans="1:12" x14ac:dyDescent="0.25">
      <c r="A67" s="416" t="s">
        <v>73</v>
      </c>
      <c r="B67" s="416"/>
      <c r="C67" s="416"/>
      <c r="D67" s="416"/>
      <c r="E67" s="416"/>
      <c r="F67" s="416"/>
      <c r="G67" s="416"/>
      <c r="H67" s="416"/>
      <c r="I67" s="416"/>
      <c r="J67" s="416"/>
      <c r="K67" s="14"/>
      <c r="L67" s="14"/>
    </row>
    <row r="68" spans="1:12" x14ac:dyDescent="0.25">
      <c r="A68" s="286" t="s">
        <v>2</v>
      </c>
      <c r="B68" s="287"/>
      <c r="C68" s="286" t="s">
        <v>74</v>
      </c>
      <c r="D68" s="287"/>
      <c r="E68" s="286"/>
      <c r="F68" s="403"/>
      <c r="G68" s="287"/>
      <c r="H68" s="402">
        <v>90</v>
      </c>
      <c r="I68" s="403"/>
      <c r="J68" s="287"/>
      <c r="K68" s="14"/>
      <c r="L68" s="14"/>
    </row>
    <row r="69" spans="1:12" x14ac:dyDescent="0.25">
      <c r="A69" s="286" t="s">
        <v>7</v>
      </c>
      <c r="B69" s="287"/>
      <c r="C69" s="286" t="s">
        <v>75</v>
      </c>
      <c r="D69" s="287"/>
      <c r="E69" s="145"/>
      <c r="F69" s="149"/>
      <c r="G69" s="146"/>
      <c r="H69" s="402"/>
      <c r="I69" s="403"/>
      <c r="J69" s="287"/>
      <c r="K69" s="14"/>
      <c r="L69" s="14"/>
    </row>
    <row r="70" spans="1:12" x14ac:dyDescent="0.25">
      <c r="A70" s="261" t="s">
        <v>8</v>
      </c>
      <c r="B70" s="262"/>
      <c r="C70" s="261" t="s">
        <v>76</v>
      </c>
      <c r="D70" s="262"/>
      <c r="E70" s="406"/>
      <c r="F70" s="407"/>
      <c r="G70" s="408"/>
      <c r="H70" s="401"/>
      <c r="I70" s="401"/>
      <c r="J70" s="401"/>
      <c r="K70" s="14"/>
      <c r="L70" s="14"/>
    </row>
    <row r="71" spans="1:12" x14ac:dyDescent="0.25">
      <c r="A71" s="409" t="s">
        <v>9</v>
      </c>
      <c r="B71" s="409"/>
      <c r="C71" s="376" t="s">
        <v>28</v>
      </c>
      <c r="D71" s="377"/>
      <c r="E71" s="410"/>
      <c r="F71" s="410"/>
      <c r="G71" s="410"/>
      <c r="H71" s="411">
        <f>E29/30/12*15*8%</f>
        <v>0</v>
      </c>
      <c r="I71" s="411"/>
      <c r="J71" s="411"/>
      <c r="K71" s="14"/>
      <c r="L71" s="14"/>
    </row>
    <row r="72" spans="1:12" x14ac:dyDescent="0.25">
      <c r="A72" s="405" t="s">
        <v>36</v>
      </c>
      <c r="B72" s="405"/>
      <c r="C72" s="405"/>
      <c r="D72" s="405"/>
      <c r="E72" s="397"/>
      <c r="F72" s="398"/>
      <c r="G72" s="399"/>
      <c r="H72" s="400">
        <f>SUM(H68:J71)</f>
        <v>90</v>
      </c>
      <c r="I72" s="400"/>
      <c r="J72" s="400"/>
      <c r="K72" s="14"/>
      <c r="L72" s="14"/>
    </row>
    <row r="73" spans="1:12" ht="3" customHeight="1" x14ac:dyDescent="0.25">
      <c r="A73" s="33"/>
      <c r="B73" s="33"/>
      <c r="C73" s="33"/>
      <c r="D73" s="33"/>
      <c r="E73" s="34"/>
      <c r="F73" s="34"/>
      <c r="G73" s="34"/>
      <c r="H73" s="35"/>
      <c r="I73" s="35"/>
      <c r="J73" s="35"/>
      <c r="K73" s="14"/>
      <c r="L73" s="14"/>
    </row>
    <row r="74" spans="1:12" x14ac:dyDescent="0.25">
      <c r="A74" s="416" t="s">
        <v>84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4"/>
      <c r="L74" s="14"/>
    </row>
    <row r="75" spans="1:12" x14ac:dyDescent="0.25">
      <c r="A75" s="286" t="s">
        <v>2</v>
      </c>
      <c r="B75" s="287"/>
      <c r="C75" s="286" t="s">
        <v>77</v>
      </c>
      <c r="D75" s="287"/>
      <c r="E75" s="415">
        <v>7.0000000000000007E-2</v>
      </c>
      <c r="F75" s="403"/>
      <c r="G75" s="287"/>
      <c r="H75" s="402">
        <f>(H72+E65+H44+E35+E10)*E75</f>
        <v>210.33856698156308</v>
      </c>
      <c r="I75" s="403"/>
      <c r="J75" s="287"/>
      <c r="K75" s="14"/>
      <c r="L75" s="14"/>
    </row>
    <row r="76" spans="1:12" x14ac:dyDescent="0.25">
      <c r="A76" s="286" t="s">
        <v>7</v>
      </c>
      <c r="B76" s="287"/>
      <c r="C76" s="286" t="s">
        <v>12</v>
      </c>
      <c r="D76" s="287"/>
      <c r="E76" s="415">
        <v>7.5774402686973108E-2</v>
      </c>
      <c r="F76" s="403"/>
      <c r="G76" s="287"/>
      <c r="H76" s="402">
        <f>E76*(H72+E65+H44+E35+E10)</f>
        <v>227.68970392945465</v>
      </c>
      <c r="I76" s="403"/>
      <c r="J76" s="287"/>
      <c r="K76" s="14"/>
      <c r="L76" s="14"/>
    </row>
    <row r="77" spans="1:12" x14ac:dyDescent="0.25">
      <c r="A77" s="261" t="s">
        <v>8</v>
      </c>
      <c r="B77" s="262"/>
      <c r="C77" s="261" t="s">
        <v>78</v>
      </c>
      <c r="D77" s="262"/>
      <c r="E77" s="473">
        <v>0.85750000000000004</v>
      </c>
      <c r="F77" s="474"/>
      <c r="G77" s="475"/>
      <c r="H77" s="401">
        <f>(H72+E65+H44+E35+E10)/E77</f>
        <v>3504.1827068981765</v>
      </c>
      <c r="I77" s="401"/>
      <c r="J77" s="401"/>
      <c r="K77" s="14"/>
      <c r="L77" s="14"/>
    </row>
    <row r="78" spans="1:12" x14ac:dyDescent="0.25">
      <c r="A78" s="409" t="s">
        <v>9</v>
      </c>
      <c r="B78" s="409"/>
      <c r="C78" s="376" t="s">
        <v>79</v>
      </c>
      <c r="D78" s="377"/>
      <c r="E78" s="410">
        <v>1.6500000000000001E-2</v>
      </c>
      <c r="F78" s="410"/>
      <c r="G78" s="410"/>
      <c r="H78" s="411">
        <f>E78*D86</f>
        <v>56.807190000000006</v>
      </c>
      <c r="I78" s="411"/>
      <c r="J78" s="411"/>
      <c r="K78" s="14"/>
      <c r="L78" s="14"/>
    </row>
    <row r="79" spans="1:12" x14ac:dyDescent="0.25">
      <c r="A79" s="409" t="s">
        <v>9</v>
      </c>
      <c r="B79" s="409"/>
      <c r="C79" s="376" t="s">
        <v>80</v>
      </c>
      <c r="D79" s="377"/>
      <c r="E79" s="410">
        <v>7.5999999999999998E-2</v>
      </c>
      <c r="F79" s="410"/>
      <c r="G79" s="410"/>
      <c r="H79" s="411">
        <f>E79*D86</f>
        <v>261.65735999999998</v>
      </c>
      <c r="I79" s="411"/>
      <c r="J79" s="411"/>
      <c r="K79" s="14"/>
      <c r="L79" s="14"/>
    </row>
    <row r="80" spans="1:12" x14ac:dyDescent="0.25">
      <c r="A80" s="409" t="s">
        <v>10</v>
      </c>
      <c r="B80" s="409"/>
      <c r="C80" s="376" t="s">
        <v>81</v>
      </c>
      <c r="D80" s="377"/>
      <c r="E80" s="410"/>
      <c r="F80" s="410"/>
      <c r="G80" s="410"/>
      <c r="H80" s="411"/>
      <c r="I80" s="411"/>
      <c r="J80" s="411"/>
      <c r="K80" s="14"/>
      <c r="L80" s="14"/>
    </row>
    <row r="81" spans="1:12" x14ac:dyDescent="0.25">
      <c r="A81" s="409" t="s">
        <v>11</v>
      </c>
      <c r="B81" s="409"/>
      <c r="C81" s="376" t="s">
        <v>82</v>
      </c>
      <c r="D81" s="377"/>
      <c r="E81" s="410">
        <v>0.05</v>
      </c>
      <c r="F81" s="410"/>
      <c r="G81" s="410"/>
      <c r="H81" s="411">
        <f>E81*D86</f>
        <v>172.14300000000003</v>
      </c>
      <c r="I81" s="411"/>
      <c r="J81" s="411"/>
      <c r="K81" s="14"/>
      <c r="L81" s="14"/>
    </row>
    <row r="82" spans="1:12" ht="12.75" customHeight="1" x14ac:dyDescent="0.25">
      <c r="A82" s="405" t="s">
        <v>36</v>
      </c>
      <c r="B82" s="405"/>
      <c r="C82" s="405"/>
      <c r="D82" s="405"/>
      <c r="E82" s="397"/>
      <c r="F82" s="398"/>
      <c r="G82" s="399"/>
      <c r="H82" s="400">
        <f>H75+H76+H78+H79+H81</f>
        <v>928.63582091101773</v>
      </c>
      <c r="I82" s="400"/>
      <c r="J82" s="400"/>
      <c r="K82" s="14"/>
      <c r="L82" s="14"/>
    </row>
    <row r="83" spans="1:12" ht="3.75" customHeight="1" x14ac:dyDescent="0.25">
      <c r="A83" s="33"/>
      <c r="B83" s="33"/>
      <c r="C83" s="33"/>
      <c r="D83" s="33"/>
      <c r="E83" s="34"/>
      <c r="F83" s="34"/>
      <c r="G83" s="34"/>
      <c r="H83" s="35"/>
      <c r="I83" s="35"/>
      <c r="J83" s="35"/>
      <c r="K83" s="14"/>
      <c r="L83" s="14"/>
    </row>
    <row r="84" spans="1:12" x14ac:dyDescent="0.25">
      <c r="A84" s="476" t="s">
        <v>85</v>
      </c>
      <c r="B84" s="476"/>
      <c r="C84" s="476"/>
      <c r="D84" s="476"/>
      <c r="E84" s="476"/>
      <c r="F84" s="476"/>
      <c r="G84" s="476"/>
      <c r="H84" s="411">
        <f>SUM(H82+H72+E65+H44+E35+E10)</f>
        <v>3933.4724920762037</v>
      </c>
      <c r="I84" s="411"/>
      <c r="J84" s="411"/>
      <c r="K84" s="14"/>
      <c r="L84" s="14"/>
    </row>
    <row r="85" spans="1:1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14"/>
      <c r="B86" s="14"/>
      <c r="C86" s="14"/>
      <c r="D86" s="99">
        <v>3442.86</v>
      </c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</sheetData>
  <mergeCells count="231">
    <mergeCell ref="A1:C1"/>
    <mergeCell ref="D1:J1"/>
    <mergeCell ref="A2:J2"/>
    <mergeCell ref="A3:J3"/>
    <mergeCell ref="B4:D4"/>
    <mergeCell ref="E4:J4"/>
    <mergeCell ref="B8:D8"/>
    <mergeCell ref="E8:J8"/>
    <mergeCell ref="B9:D9"/>
    <mergeCell ref="E9:J9"/>
    <mergeCell ref="A10:D10"/>
    <mergeCell ref="E10:J10"/>
    <mergeCell ref="B5:D5"/>
    <mergeCell ref="E5:J5"/>
    <mergeCell ref="B6:D6"/>
    <mergeCell ref="E6:J6"/>
    <mergeCell ref="B7:D7"/>
    <mergeCell ref="E7:J7"/>
    <mergeCell ref="B16:D16"/>
    <mergeCell ref="E16:G16"/>
    <mergeCell ref="H16:J16"/>
    <mergeCell ref="A17:G17"/>
    <mergeCell ref="H17:J17"/>
    <mergeCell ref="B18:D18"/>
    <mergeCell ref="E18:G18"/>
    <mergeCell ref="H18:J18"/>
    <mergeCell ref="A11:D11"/>
    <mergeCell ref="E11:J11"/>
    <mergeCell ref="A12:J12"/>
    <mergeCell ref="A13:J13"/>
    <mergeCell ref="A14:J14"/>
    <mergeCell ref="B15:D15"/>
    <mergeCell ref="E15:G15"/>
    <mergeCell ref="H15:J15"/>
    <mergeCell ref="A22:B22"/>
    <mergeCell ref="C22:D22"/>
    <mergeCell ref="E22:G22"/>
    <mergeCell ref="H22:J22"/>
    <mergeCell ref="A23:B23"/>
    <mergeCell ref="C23:D23"/>
    <mergeCell ref="E23:G23"/>
    <mergeCell ref="H23:J23"/>
    <mergeCell ref="A19:J19"/>
    <mergeCell ref="A20:B20"/>
    <mergeCell ref="C20:D20"/>
    <mergeCell ref="E20:G20"/>
    <mergeCell ref="H20:J20"/>
    <mergeCell ref="A21:B21"/>
    <mergeCell ref="C21:D21"/>
    <mergeCell ref="E21:G21"/>
    <mergeCell ref="H21:J21"/>
    <mergeCell ref="A26:B26"/>
    <mergeCell ref="C26:D26"/>
    <mergeCell ref="E26:G26"/>
    <mergeCell ref="H26:J26"/>
    <mergeCell ref="A27:B27"/>
    <mergeCell ref="C27:D27"/>
    <mergeCell ref="E27:G27"/>
    <mergeCell ref="H27:J27"/>
    <mergeCell ref="A24:B24"/>
    <mergeCell ref="C24:D24"/>
    <mergeCell ref="E24:G24"/>
    <mergeCell ref="H24:J24"/>
    <mergeCell ref="A25:B25"/>
    <mergeCell ref="C25:D25"/>
    <mergeCell ref="E25:G25"/>
    <mergeCell ref="H25:J25"/>
    <mergeCell ref="A31:B31"/>
    <mergeCell ref="C31:D31"/>
    <mergeCell ref="E31:G31"/>
    <mergeCell ref="H31:J31"/>
    <mergeCell ref="A32:B32"/>
    <mergeCell ref="C32:D32"/>
    <mergeCell ref="E32:G32"/>
    <mergeCell ref="H32:J32"/>
    <mergeCell ref="A28:D28"/>
    <mergeCell ref="E28:G28"/>
    <mergeCell ref="H28:J28"/>
    <mergeCell ref="A29:J29"/>
    <mergeCell ref="A30:B30"/>
    <mergeCell ref="C30:D30"/>
    <mergeCell ref="E30:G30"/>
    <mergeCell ref="H30:J30"/>
    <mergeCell ref="A35:D35"/>
    <mergeCell ref="E35:J35"/>
    <mergeCell ref="A36:J36"/>
    <mergeCell ref="A37:J37"/>
    <mergeCell ref="A38:B38"/>
    <mergeCell ref="C38:D38"/>
    <mergeCell ref="H38:J38"/>
    <mergeCell ref="A33:B33"/>
    <mergeCell ref="C33:D33"/>
    <mergeCell ref="E33:G33"/>
    <mergeCell ref="H33:J33"/>
    <mergeCell ref="A34:G34"/>
    <mergeCell ref="H34:J34"/>
    <mergeCell ref="A41:B41"/>
    <mergeCell ref="C41:D41"/>
    <mergeCell ref="E41:G41"/>
    <mergeCell ref="H41:J41"/>
    <mergeCell ref="A42:B42"/>
    <mergeCell ref="C42:D42"/>
    <mergeCell ref="E42:G42"/>
    <mergeCell ref="H42:J42"/>
    <mergeCell ref="A39:B39"/>
    <mergeCell ref="C39:D39"/>
    <mergeCell ref="H39:J39"/>
    <mergeCell ref="A40:B40"/>
    <mergeCell ref="C40:D40"/>
    <mergeCell ref="E40:G40"/>
    <mergeCell ref="H40:J40"/>
    <mergeCell ref="A46:J46"/>
    <mergeCell ref="A47:B47"/>
    <mergeCell ref="C47:D47"/>
    <mergeCell ref="H47:J47"/>
    <mergeCell ref="A48:B48"/>
    <mergeCell ref="C48:D48"/>
    <mergeCell ref="H48:J48"/>
    <mergeCell ref="A43:B43"/>
    <mergeCell ref="C43:D43"/>
    <mergeCell ref="E43:G43"/>
    <mergeCell ref="H43:J43"/>
    <mergeCell ref="A44:D44"/>
    <mergeCell ref="E44:G44"/>
    <mergeCell ref="H44:J44"/>
    <mergeCell ref="A51:B51"/>
    <mergeCell ref="C51:D51"/>
    <mergeCell ref="E51:G51"/>
    <mergeCell ref="H51:J51"/>
    <mergeCell ref="A52:B52"/>
    <mergeCell ref="C52:D52"/>
    <mergeCell ref="E52:G52"/>
    <mergeCell ref="H52:J52"/>
    <mergeCell ref="A49:B49"/>
    <mergeCell ref="C49:D49"/>
    <mergeCell ref="E49:G49"/>
    <mergeCell ref="H49:J49"/>
    <mergeCell ref="A50:B50"/>
    <mergeCell ref="C50:D50"/>
    <mergeCell ref="E50:G50"/>
    <mergeCell ref="H50:J50"/>
    <mergeCell ref="A55:J55"/>
    <mergeCell ref="A56:B56"/>
    <mergeCell ref="C56:D56"/>
    <mergeCell ref="H56:J56"/>
    <mergeCell ref="A57:B57"/>
    <mergeCell ref="C57:D57"/>
    <mergeCell ref="H57:J57"/>
    <mergeCell ref="A53:B53"/>
    <mergeCell ref="C53:D53"/>
    <mergeCell ref="E53:G53"/>
    <mergeCell ref="H53:J53"/>
    <mergeCell ref="A54:D54"/>
    <mergeCell ref="E54:G54"/>
    <mergeCell ref="H54:J54"/>
    <mergeCell ref="A60:D60"/>
    <mergeCell ref="E60:G60"/>
    <mergeCell ref="H60:J60"/>
    <mergeCell ref="A61:J61"/>
    <mergeCell ref="A62:B62"/>
    <mergeCell ref="C62:D62"/>
    <mergeCell ref="H62:J62"/>
    <mergeCell ref="A58:B58"/>
    <mergeCell ref="C58:D58"/>
    <mergeCell ref="E58:G58"/>
    <mergeCell ref="H58:J58"/>
    <mergeCell ref="A59:B59"/>
    <mergeCell ref="C59:D59"/>
    <mergeCell ref="E59:G59"/>
    <mergeCell ref="H59:J59"/>
    <mergeCell ref="A65:D65"/>
    <mergeCell ref="E65:J65"/>
    <mergeCell ref="A67:J67"/>
    <mergeCell ref="A68:B68"/>
    <mergeCell ref="C68:D68"/>
    <mergeCell ref="E68:G68"/>
    <mergeCell ref="H68:J68"/>
    <mergeCell ref="A63:B63"/>
    <mergeCell ref="C63:D63"/>
    <mergeCell ref="H63:J63"/>
    <mergeCell ref="A64:D64"/>
    <mergeCell ref="E64:G64"/>
    <mergeCell ref="H64:J64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H69:J69"/>
    <mergeCell ref="A70:B70"/>
    <mergeCell ref="C70:D70"/>
    <mergeCell ref="E70:G70"/>
    <mergeCell ref="H70:J70"/>
    <mergeCell ref="A74:J74"/>
    <mergeCell ref="A75:B75"/>
    <mergeCell ref="C75:D75"/>
    <mergeCell ref="E75:G75"/>
    <mergeCell ref="H75:J75"/>
    <mergeCell ref="A76:B76"/>
    <mergeCell ref="C76:D76"/>
    <mergeCell ref="E76:G76"/>
    <mergeCell ref="H76:J76"/>
    <mergeCell ref="A79:B79"/>
    <mergeCell ref="C79:D79"/>
    <mergeCell ref="E79:G79"/>
    <mergeCell ref="H79:J79"/>
    <mergeCell ref="A80:B80"/>
    <mergeCell ref="C80:D80"/>
    <mergeCell ref="E80:G80"/>
    <mergeCell ref="H80:J80"/>
    <mergeCell ref="A77:B77"/>
    <mergeCell ref="C77:D77"/>
    <mergeCell ref="E77:G77"/>
    <mergeCell ref="H77:J77"/>
    <mergeCell ref="A78:B78"/>
    <mergeCell ref="C78:D78"/>
    <mergeCell ref="E78:G78"/>
    <mergeCell ref="H78:J78"/>
    <mergeCell ref="A84:G84"/>
    <mergeCell ref="H84:J84"/>
    <mergeCell ref="A81:B81"/>
    <mergeCell ref="C81:D81"/>
    <mergeCell ref="E81:G81"/>
    <mergeCell ref="H81:J81"/>
    <mergeCell ref="A82:D82"/>
    <mergeCell ref="E82:G82"/>
    <mergeCell ref="H82:J82"/>
  </mergeCells>
  <pageMargins left="1" right="1" top="1" bottom="1" header="0.5" footer="0.5"/>
  <pageSetup paperSize="9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0"/>
  <sheetViews>
    <sheetView showWhiteSpace="0" view="pageLayout" zoomScaleNormal="100" workbookViewId="0">
      <selection activeCell="H57" sqref="H57:J57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.28515625" customWidth="1"/>
    <col min="5" max="5" width="2.140625" customWidth="1"/>
    <col min="6" max="6" width="6.7109375" customWidth="1"/>
    <col min="7" max="7" width="0.7109375" customWidth="1"/>
    <col min="8" max="8" width="6.42578125" customWidth="1"/>
    <col min="9" max="9" width="2.85546875" customWidth="1"/>
    <col min="10" max="10" width="6.5703125" customWidth="1"/>
  </cols>
  <sheetData>
    <row r="1" spans="1:12" x14ac:dyDescent="0.25">
      <c r="A1" s="469" t="s">
        <v>0</v>
      </c>
      <c r="B1" s="469"/>
      <c r="C1" s="469"/>
      <c r="D1" s="470" t="s">
        <v>167</v>
      </c>
      <c r="E1" s="471"/>
      <c r="F1" s="471"/>
      <c r="G1" s="471"/>
      <c r="H1" s="471"/>
      <c r="I1" s="471"/>
      <c r="J1" s="472"/>
      <c r="K1" s="14"/>
      <c r="L1" s="14"/>
    </row>
    <row r="2" spans="1:12" x14ac:dyDescent="0.25">
      <c r="A2" s="466" t="s">
        <v>30</v>
      </c>
      <c r="B2" s="467"/>
      <c r="C2" s="467"/>
      <c r="D2" s="467"/>
      <c r="E2" s="467"/>
      <c r="F2" s="467"/>
      <c r="G2" s="467"/>
      <c r="H2" s="467"/>
      <c r="I2" s="467"/>
      <c r="J2" s="468"/>
      <c r="K2" s="14"/>
      <c r="L2" s="14"/>
    </row>
    <row r="3" spans="1:12" x14ac:dyDescent="0.25">
      <c r="A3" s="409" t="s">
        <v>31</v>
      </c>
      <c r="B3" s="409"/>
      <c r="C3" s="409"/>
      <c r="D3" s="409"/>
      <c r="E3" s="409"/>
      <c r="F3" s="409"/>
      <c r="G3" s="409"/>
      <c r="H3" s="409"/>
      <c r="I3" s="409"/>
      <c r="J3" s="409"/>
      <c r="K3" s="14"/>
      <c r="L3" s="14"/>
    </row>
    <row r="4" spans="1:12" x14ac:dyDescent="0.25">
      <c r="A4" s="29" t="s">
        <v>2</v>
      </c>
      <c r="B4" s="456" t="s">
        <v>1</v>
      </c>
      <c r="C4" s="457"/>
      <c r="D4" s="458"/>
      <c r="E4" s="459">
        <v>2437.33</v>
      </c>
      <c r="F4" s="409"/>
      <c r="G4" s="409"/>
      <c r="H4" s="409"/>
      <c r="I4" s="409"/>
      <c r="J4" s="409"/>
      <c r="K4" s="14"/>
      <c r="L4" s="14"/>
    </row>
    <row r="5" spans="1:12" x14ac:dyDescent="0.25">
      <c r="A5" s="29" t="s">
        <v>7</v>
      </c>
      <c r="B5" s="456" t="s">
        <v>25</v>
      </c>
      <c r="C5" s="457"/>
      <c r="D5" s="458"/>
      <c r="E5" s="460"/>
      <c r="F5" s="461"/>
      <c r="G5" s="461"/>
      <c r="H5" s="461"/>
      <c r="I5" s="461"/>
      <c r="J5" s="462"/>
      <c r="K5" s="14"/>
      <c r="L5" s="14"/>
    </row>
    <row r="6" spans="1:12" x14ac:dyDescent="0.25">
      <c r="A6" s="29" t="s">
        <v>8</v>
      </c>
      <c r="B6" s="456" t="s">
        <v>26</v>
      </c>
      <c r="C6" s="457"/>
      <c r="D6" s="458"/>
      <c r="E6" s="460"/>
      <c r="F6" s="461"/>
      <c r="G6" s="461"/>
      <c r="H6" s="461"/>
      <c r="I6" s="461"/>
      <c r="J6" s="462"/>
      <c r="K6" s="14"/>
      <c r="L6" s="14"/>
    </row>
    <row r="7" spans="1:12" x14ac:dyDescent="0.25">
      <c r="A7" s="29" t="s">
        <v>9</v>
      </c>
      <c r="B7" s="456" t="s">
        <v>27</v>
      </c>
      <c r="C7" s="457"/>
      <c r="D7" s="458"/>
      <c r="E7" s="460"/>
      <c r="F7" s="461"/>
      <c r="G7" s="461"/>
      <c r="H7" s="461"/>
      <c r="I7" s="461"/>
      <c r="J7" s="462"/>
      <c r="K7" s="14"/>
      <c r="L7" s="14"/>
    </row>
    <row r="8" spans="1:12" x14ac:dyDescent="0.25">
      <c r="A8" s="29" t="s">
        <v>10</v>
      </c>
      <c r="B8" s="456" t="s">
        <v>28</v>
      </c>
      <c r="C8" s="457"/>
      <c r="D8" s="458"/>
      <c r="E8" s="410"/>
      <c r="F8" s="410"/>
      <c r="G8" s="410"/>
      <c r="H8" s="410"/>
      <c r="I8" s="410"/>
      <c r="J8" s="410"/>
      <c r="K8" s="14"/>
      <c r="L8" s="14"/>
    </row>
    <row r="9" spans="1:12" ht="30" customHeight="1" x14ac:dyDescent="0.25">
      <c r="A9" s="30" t="s">
        <v>11</v>
      </c>
      <c r="B9" s="359" t="s">
        <v>92</v>
      </c>
      <c r="C9" s="360"/>
      <c r="D9" s="361"/>
      <c r="E9" s="409"/>
      <c r="F9" s="409"/>
      <c r="G9" s="409"/>
      <c r="H9" s="409"/>
      <c r="I9" s="409"/>
      <c r="J9" s="409"/>
      <c r="K9" s="14"/>
      <c r="L9" s="14"/>
    </row>
    <row r="10" spans="1:12" x14ac:dyDescent="0.25">
      <c r="A10" s="405" t="s">
        <v>38</v>
      </c>
      <c r="B10" s="405"/>
      <c r="C10" s="405"/>
      <c r="D10" s="405"/>
      <c r="E10" s="400">
        <f>SUM(E4:J9)</f>
        <v>2437.33</v>
      </c>
      <c r="F10" s="400"/>
      <c r="G10" s="400"/>
      <c r="H10" s="400"/>
      <c r="I10" s="400"/>
      <c r="J10" s="400"/>
      <c r="K10" s="14"/>
      <c r="L10" s="14"/>
    </row>
    <row r="11" spans="1:12" ht="35.25" customHeight="1" x14ac:dyDescent="0.25">
      <c r="A11" s="199" t="s">
        <v>29</v>
      </c>
      <c r="B11" s="200"/>
      <c r="C11" s="200"/>
      <c r="D11" s="201"/>
      <c r="E11" s="463">
        <f>E10*E28</f>
        <v>848.19084000000009</v>
      </c>
      <c r="F11" s="464"/>
      <c r="G11" s="464"/>
      <c r="H11" s="464"/>
      <c r="I11" s="464"/>
      <c r="J11" s="465"/>
      <c r="K11" s="14"/>
      <c r="L11" s="14"/>
    </row>
    <row r="12" spans="1:12" ht="4.5" customHeight="1" x14ac:dyDescent="0.25">
      <c r="A12" s="409"/>
      <c r="B12" s="409"/>
      <c r="C12" s="409"/>
      <c r="D12" s="409"/>
      <c r="E12" s="409"/>
      <c r="F12" s="409"/>
      <c r="G12" s="409"/>
      <c r="H12" s="409"/>
      <c r="I12" s="409"/>
      <c r="J12" s="409"/>
      <c r="K12" s="14"/>
      <c r="L12" s="14"/>
    </row>
    <row r="13" spans="1:12" x14ac:dyDescent="0.25">
      <c r="A13" s="416" t="s">
        <v>32</v>
      </c>
      <c r="B13" s="416"/>
      <c r="C13" s="416"/>
      <c r="D13" s="416"/>
      <c r="E13" s="416"/>
      <c r="F13" s="416"/>
      <c r="G13" s="416"/>
      <c r="H13" s="416"/>
      <c r="I13" s="416"/>
      <c r="J13" s="416"/>
      <c r="K13" s="14"/>
      <c r="L13" s="14"/>
    </row>
    <row r="14" spans="1:12" x14ac:dyDescent="0.25">
      <c r="A14" s="435" t="s">
        <v>175</v>
      </c>
      <c r="B14" s="435"/>
      <c r="C14" s="435"/>
      <c r="D14" s="435"/>
      <c r="E14" s="435"/>
      <c r="F14" s="435"/>
      <c r="G14" s="435"/>
      <c r="H14" s="435"/>
      <c r="I14" s="435"/>
      <c r="J14" s="435"/>
      <c r="K14" s="14"/>
      <c r="L14" s="14"/>
    </row>
    <row r="15" spans="1:12" x14ac:dyDescent="0.25">
      <c r="A15" s="29" t="s">
        <v>2</v>
      </c>
      <c r="B15" s="376" t="s">
        <v>34</v>
      </c>
      <c r="C15" s="445"/>
      <c r="D15" s="377"/>
      <c r="E15" s="442">
        <v>8.3299999999999999E-2</v>
      </c>
      <c r="F15" s="443"/>
      <c r="G15" s="444"/>
      <c r="H15" s="411">
        <f>E15*E10</f>
        <v>203.02958899999999</v>
      </c>
      <c r="I15" s="411"/>
      <c r="J15" s="411"/>
      <c r="K15" s="14"/>
      <c r="L15" s="14"/>
    </row>
    <row r="16" spans="1:12" x14ac:dyDescent="0.25">
      <c r="A16" s="29" t="s">
        <v>7</v>
      </c>
      <c r="B16" s="376" t="s">
        <v>35</v>
      </c>
      <c r="C16" s="445"/>
      <c r="D16" s="377"/>
      <c r="E16" s="417">
        <v>0.121</v>
      </c>
      <c r="F16" s="418"/>
      <c r="G16" s="419"/>
      <c r="H16" s="411">
        <f>E16*E10</f>
        <v>294.91692999999998</v>
      </c>
      <c r="I16" s="411"/>
      <c r="J16" s="411"/>
      <c r="K16" s="14"/>
      <c r="L16" s="14"/>
    </row>
    <row r="17" spans="1:12" x14ac:dyDescent="0.25">
      <c r="A17" s="446" t="s">
        <v>36</v>
      </c>
      <c r="B17" s="447"/>
      <c r="C17" s="447"/>
      <c r="D17" s="447"/>
      <c r="E17" s="447"/>
      <c r="F17" s="447"/>
      <c r="G17" s="448"/>
      <c r="H17" s="449">
        <f>SUM(H15:J16)</f>
        <v>497.94651899999997</v>
      </c>
      <c r="I17" s="449"/>
      <c r="J17" s="449"/>
      <c r="K17" s="14"/>
      <c r="L17" s="14"/>
    </row>
    <row r="18" spans="1:12" ht="31.5" customHeight="1" x14ac:dyDescent="0.25">
      <c r="A18" s="31" t="s">
        <v>8</v>
      </c>
      <c r="B18" s="225" t="s">
        <v>37</v>
      </c>
      <c r="C18" s="226"/>
      <c r="D18" s="227"/>
      <c r="E18" s="450">
        <v>7.8200000000000006E-2</v>
      </c>
      <c r="F18" s="451"/>
      <c r="G18" s="452"/>
      <c r="H18" s="453">
        <f>E10*E18</f>
        <v>190.59920600000001</v>
      </c>
      <c r="I18" s="454"/>
      <c r="J18" s="455"/>
      <c r="K18" s="14"/>
      <c r="L18" s="14"/>
    </row>
    <row r="19" spans="1:12" x14ac:dyDescent="0.25">
      <c r="A19" s="384" t="s">
        <v>45</v>
      </c>
      <c r="B19" s="385"/>
      <c r="C19" s="385"/>
      <c r="D19" s="385"/>
      <c r="E19" s="385"/>
      <c r="F19" s="385"/>
      <c r="G19" s="385"/>
      <c r="H19" s="385"/>
      <c r="I19" s="385"/>
      <c r="J19" s="386"/>
      <c r="K19" s="14"/>
      <c r="L19" s="14"/>
    </row>
    <row r="20" spans="1:12" x14ac:dyDescent="0.25">
      <c r="A20" s="376" t="s">
        <v>2</v>
      </c>
      <c r="B20" s="377"/>
      <c r="C20" s="436" t="s">
        <v>3</v>
      </c>
      <c r="D20" s="437"/>
      <c r="E20" s="438">
        <v>0.2</v>
      </c>
      <c r="F20" s="438"/>
      <c r="G20" s="438"/>
      <c r="H20" s="411">
        <f>E20*(E10+H17)</f>
        <v>587.05530380000005</v>
      </c>
      <c r="I20" s="411"/>
      <c r="J20" s="411"/>
      <c r="K20" s="14"/>
      <c r="L20" s="14"/>
    </row>
    <row r="21" spans="1:12" x14ac:dyDescent="0.25">
      <c r="A21" s="376" t="s">
        <v>7</v>
      </c>
      <c r="B21" s="377"/>
      <c r="C21" s="376" t="s">
        <v>41</v>
      </c>
      <c r="D21" s="377"/>
      <c r="E21" s="431">
        <v>2.5000000000000001E-2</v>
      </c>
      <c r="F21" s="431"/>
      <c r="G21" s="431"/>
      <c r="H21" s="411">
        <f>E21*(E10+H17)</f>
        <v>73.381912975000006</v>
      </c>
      <c r="I21" s="411"/>
      <c r="J21" s="411"/>
      <c r="K21" s="14"/>
      <c r="L21" s="14"/>
    </row>
    <row r="22" spans="1:12" x14ac:dyDescent="0.25">
      <c r="A22" s="376" t="s">
        <v>8</v>
      </c>
      <c r="B22" s="377"/>
      <c r="C22" s="439" t="s">
        <v>42</v>
      </c>
      <c r="D22" s="440"/>
      <c r="E22" s="441">
        <v>0.01</v>
      </c>
      <c r="F22" s="441"/>
      <c r="G22" s="441"/>
      <c r="H22" s="411">
        <f>E22*(E10+H17)</f>
        <v>29.35276519</v>
      </c>
      <c r="I22" s="411"/>
      <c r="J22" s="411"/>
      <c r="K22" s="14"/>
      <c r="L22" s="14"/>
    </row>
    <row r="23" spans="1:12" x14ac:dyDescent="0.25">
      <c r="A23" s="376" t="s">
        <v>9</v>
      </c>
      <c r="B23" s="377"/>
      <c r="C23" s="376" t="s">
        <v>43</v>
      </c>
      <c r="D23" s="377"/>
      <c r="E23" s="431">
        <v>1.4999999999999999E-2</v>
      </c>
      <c r="F23" s="431"/>
      <c r="G23" s="431"/>
      <c r="H23" s="411">
        <f>E23*(E10+H17)</f>
        <v>44.029147784999999</v>
      </c>
      <c r="I23" s="411"/>
      <c r="J23" s="411"/>
      <c r="K23" s="14"/>
      <c r="L23" s="14"/>
    </row>
    <row r="24" spans="1:12" x14ac:dyDescent="0.25">
      <c r="A24" s="376" t="s">
        <v>10</v>
      </c>
      <c r="B24" s="377"/>
      <c r="C24" s="376" t="s">
        <v>44</v>
      </c>
      <c r="D24" s="377"/>
      <c r="E24" s="431">
        <v>0.01</v>
      </c>
      <c r="F24" s="431"/>
      <c r="G24" s="431"/>
      <c r="H24" s="411">
        <f>E24*(E10+H17)</f>
        <v>29.35276519</v>
      </c>
      <c r="I24" s="411"/>
      <c r="J24" s="411"/>
      <c r="K24" s="14"/>
      <c r="L24" s="14"/>
    </row>
    <row r="25" spans="1:12" x14ac:dyDescent="0.25">
      <c r="A25" s="376" t="s">
        <v>11</v>
      </c>
      <c r="B25" s="377"/>
      <c r="C25" s="376" t="s">
        <v>6</v>
      </c>
      <c r="D25" s="377"/>
      <c r="E25" s="431">
        <v>6.0000000000000001E-3</v>
      </c>
      <c r="F25" s="431"/>
      <c r="G25" s="431"/>
      <c r="H25" s="411">
        <f>E25*(E10+H17)</f>
        <v>17.611659114000002</v>
      </c>
      <c r="I25" s="411"/>
      <c r="J25" s="411"/>
      <c r="K25" s="14"/>
      <c r="L25" s="14"/>
    </row>
    <row r="26" spans="1:12" x14ac:dyDescent="0.25">
      <c r="A26" s="376" t="s">
        <v>39</v>
      </c>
      <c r="B26" s="377"/>
      <c r="C26" s="376" t="s">
        <v>5</v>
      </c>
      <c r="D26" s="377"/>
      <c r="E26" s="431">
        <v>2E-3</v>
      </c>
      <c r="F26" s="431"/>
      <c r="G26" s="431"/>
      <c r="H26" s="411">
        <f>E26*(E10+H17)</f>
        <v>5.8705530379999997</v>
      </c>
      <c r="I26" s="411"/>
      <c r="J26" s="411"/>
      <c r="K26" s="14"/>
      <c r="L26" s="14"/>
    </row>
    <row r="27" spans="1:12" x14ac:dyDescent="0.25">
      <c r="A27" s="284" t="s">
        <v>40</v>
      </c>
      <c r="B27" s="285"/>
      <c r="C27" s="376" t="s">
        <v>4</v>
      </c>
      <c r="D27" s="445"/>
      <c r="E27" s="432">
        <v>0.08</v>
      </c>
      <c r="F27" s="433"/>
      <c r="G27" s="434"/>
      <c r="H27" s="411">
        <f>E27*(E10+H17)</f>
        <v>234.82212152</v>
      </c>
      <c r="I27" s="411"/>
      <c r="J27" s="411"/>
      <c r="K27" s="14"/>
      <c r="L27" s="14"/>
    </row>
    <row r="28" spans="1:12" x14ac:dyDescent="0.25">
      <c r="A28" s="405" t="s">
        <v>36</v>
      </c>
      <c r="B28" s="405"/>
      <c r="C28" s="405"/>
      <c r="D28" s="405"/>
      <c r="E28" s="397">
        <f>SUM(E20:G27)</f>
        <v>0.34800000000000003</v>
      </c>
      <c r="F28" s="398"/>
      <c r="G28" s="399"/>
      <c r="H28" s="400">
        <f>SUM(H20:J27)</f>
        <v>1021.476228612</v>
      </c>
      <c r="I28" s="400"/>
      <c r="J28" s="400"/>
      <c r="K28" s="14"/>
      <c r="L28" s="14"/>
    </row>
    <row r="29" spans="1:12" x14ac:dyDescent="0.25">
      <c r="A29" s="435" t="s">
        <v>48</v>
      </c>
      <c r="B29" s="435"/>
      <c r="C29" s="435"/>
      <c r="D29" s="435"/>
      <c r="E29" s="435"/>
      <c r="F29" s="435"/>
      <c r="G29" s="435"/>
      <c r="H29" s="435"/>
      <c r="I29" s="435"/>
      <c r="J29" s="435"/>
      <c r="K29" s="14"/>
      <c r="L29" s="14"/>
    </row>
    <row r="30" spans="1:12" x14ac:dyDescent="0.25">
      <c r="A30" s="376" t="s">
        <v>2</v>
      </c>
      <c r="B30" s="377"/>
      <c r="C30" s="436" t="s">
        <v>46</v>
      </c>
      <c r="D30" s="437"/>
      <c r="E30" s="438"/>
      <c r="F30" s="438"/>
      <c r="G30" s="438"/>
      <c r="H30" s="411">
        <f>(3.9*2*25.5)-6%*F4</f>
        <v>198.9</v>
      </c>
      <c r="I30" s="411"/>
      <c r="J30" s="411"/>
      <c r="K30" s="14"/>
      <c r="L30" s="14"/>
    </row>
    <row r="31" spans="1:12" x14ac:dyDescent="0.25">
      <c r="A31" s="376" t="s">
        <v>7</v>
      </c>
      <c r="B31" s="377"/>
      <c r="C31" s="376" t="s">
        <v>47</v>
      </c>
      <c r="D31" s="377"/>
      <c r="E31" s="431"/>
      <c r="F31" s="431"/>
      <c r="G31" s="431"/>
      <c r="H31" s="411">
        <v>326.42</v>
      </c>
      <c r="I31" s="411"/>
      <c r="J31" s="411"/>
      <c r="K31" s="14"/>
      <c r="L31" s="14"/>
    </row>
    <row r="32" spans="1:12" x14ac:dyDescent="0.25">
      <c r="A32" s="376" t="s">
        <v>8</v>
      </c>
      <c r="B32" s="377"/>
      <c r="C32" s="225" t="s">
        <v>49</v>
      </c>
      <c r="D32" s="227"/>
      <c r="E32" s="431"/>
      <c r="F32" s="431"/>
      <c r="G32" s="431"/>
      <c r="H32" s="411">
        <v>231.35</v>
      </c>
      <c r="I32" s="411"/>
      <c r="J32" s="411"/>
      <c r="K32" s="14"/>
      <c r="L32" s="14"/>
    </row>
    <row r="33" spans="1:12" x14ac:dyDescent="0.25">
      <c r="A33" s="376" t="s">
        <v>9</v>
      </c>
      <c r="B33" s="377"/>
      <c r="C33" s="284" t="s">
        <v>155</v>
      </c>
      <c r="D33" s="285"/>
      <c r="E33" s="431"/>
      <c r="F33" s="431"/>
      <c r="G33" s="431"/>
      <c r="H33" s="411">
        <v>50.5</v>
      </c>
      <c r="I33" s="411"/>
      <c r="J33" s="411"/>
      <c r="K33" s="14"/>
      <c r="L33" s="14"/>
    </row>
    <row r="34" spans="1:12" x14ac:dyDescent="0.25">
      <c r="A34" s="425" t="s">
        <v>38</v>
      </c>
      <c r="B34" s="426"/>
      <c r="C34" s="426"/>
      <c r="D34" s="426"/>
      <c r="E34" s="426"/>
      <c r="F34" s="426"/>
      <c r="G34" s="427"/>
      <c r="H34" s="400">
        <f>SUM(H30:J33)</f>
        <v>807.17000000000007</v>
      </c>
      <c r="I34" s="400"/>
      <c r="J34" s="400"/>
      <c r="K34" s="14"/>
      <c r="L34" s="14"/>
    </row>
    <row r="35" spans="1:12" x14ac:dyDescent="0.25">
      <c r="A35" s="412" t="s">
        <v>72</v>
      </c>
      <c r="B35" s="412"/>
      <c r="C35" s="412"/>
      <c r="D35" s="412"/>
      <c r="E35" s="413">
        <f>H17+H28+H34</f>
        <v>2326.592747612</v>
      </c>
      <c r="F35" s="414"/>
      <c r="G35" s="414"/>
      <c r="H35" s="414"/>
      <c r="I35" s="414"/>
      <c r="J35" s="414"/>
      <c r="K35" s="14"/>
      <c r="L35" s="14"/>
    </row>
    <row r="36" spans="1:12" ht="2.25" customHeight="1" x14ac:dyDescent="0.25">
      <c r="A36" s="428"/>
      <c r="B36" s="429"/>
      <c r="C36" s="429"/>
      <c r="D36" s="429"/>
      <c r="E36" s="429"/>
      <c r="F36" s="429"/>
      <c r="G36" s="429"/>
      <c r="H36" s="429"/>
      <c r="I36" s="429"/>
      <c r="J36" s="430"/>
      <c r="K36" s="14"/>
      <c r="L36" s="14"/>
    </row>
    <row r="37" spans="1:12" x14ac:dyDescent="0.25">
      <c r="A37" s="416" t="s">
        <v>174</v>
      </c>
      <c r="B37" s="416"/>
      <c r="C37" s="416"/>
      <c r="D37" s="416"/>
      <c r="E37" s="416"/>
      <c r="F37" s="416"/>
      <c r="G37" s="416"/>
      <c r="H37" s="416"/>
      <c r="I37" s="416"/>
      <c r="J37" s="416"/>
      <c r="K37" s="14"/>
      <c r="L37" s="14"/>
    </row>
    <row r="38" spans="1:12" x14ac:dyDescent="0.25">
      <c r="A38" s="286" t="s">
        <v>2</v>
      </c>
      <c r="B38" s="287"/>
      <c r="C38" s="286" t="s">
        <v>51</v>
      </c>
      <c r="D38" s="287"/>
      <c r="E38" s="145"/>
      <c r="F38" s="149"/>
      <c r="G38" s="146"/>
      <c r="H38" s="402">
        <f>E10/12*5%</f>
        <v>10.155541666666666</v>
      </c>
      <c r="I38" s="403"/>
      <c r="J38" s="287"/>
      <c r="K38" s="14"/>
      <c r="L38" s="14"/>
    </row>
    <row r="39" spans="1:12" x14ac:dyDescent="0.25">
      <c r="A39" s="286" t="s">
        <v>7</v>
      </c>
      <c r="B39" s="287"/>
      <c r="C39" s="286" t="s">
        <v>52</v>
      </c>
      <c r="D39" s="287"/>
      <c r="E39" s="145"/>
      <c r="F39" s="149"/>
      <c r="G39" s="146"/>
      <c r="H39" s="402">
        <f>H38*8%</f>
        <v>0.8124433333333333</v>
      </c>
      <c r="I39" s="403"/>
      <c r="J39" s="287"/>
      <c r="K39" s="14"/>
      <c r="L39" s="14"/>
    </row>
    <row r="40" spans="1:12" ht="28.5" customHeight="1" x14ac:dyDescent="0.25">
      <c r="A40" s="261" t="s">
        <v>8</v>
      </c>
      <c r="B40" s="262"/>
      <c r="C40" s="261" t="s">
        <v>53</v>
      </c>
      <c r="D40" s="262"/>
      <c r="E40" s="406"/>
      <c r="F40" s="407"/>
      <c r="G40" s="408"/>
      <c r="H40" s="401">
        <f>E40*E10</f>
        <v>0</v>
      </c>
      <c r="I40" s="401"/>
      <c r="J40" s="401"/>
      <c r="K40" s="14"/>
      <c r="L40" s="14"/>
    </row>
    <row r="41" spans="1:12" x14ac:dyDescent="0.25">
      <c r="A41" s="409" t="s">
        <v>9</v>
      </c>
      <c r="B41" s="409"/>
      <c r="C41" s="376" t="s">
        <v>54</v>
      </c>
      <c r="D41" s="377"/>
      <c r="E41" s="410"/>
      <c r="F41" s="410"/>
      <c r="G41" s="410"/>
      <c r="H41" s="411">
        <f>E10/30/12*7*100%</f>
        <v>47.392527777777772</v>
      </c>
      <c r="I41" s="411"/>
      <c r="J41" s="411"/>
      <c r="K41" s="14"/>
      <c r="L41" s="14"/>
    </row>
    <row r="42" spans="1:12" ht="29.25" customHeight="1" x14ac:dyDescent="0.25">
      <c r="A42" s="409" t="s">
        <v>10</v>
      </c>
      <c r="B42" s="409"/>
      <c r="C42" s="284" t="s">
        <v>83</v>
      </c>
      <c r="D42" s="285"/>
      <c r="E42" s="410"/>
      <c r="F42" s="410"/>
      <c r="G42" s="410"/>
      <c r="H42" s="411">
        <f>H41*39.8%</f>
        <v>18.862226055555553</v>
      </c>
      <c r="I42" s="411"/>
      <c r="J42" s="411"/>
      <c r="K42" s="14"/>
      <c r="L42" s="14"/>
    </row>
    <row r="43" spans="1:12" ht="33" customHeight="1" x14ac:dyDescent="0.25">
      <c r="A43" s="376" t="s">
        <v>11</v>
      </c>
      <c r="B43" s="377"/>
      <c r="C43" s="423" t="s">
        <v>53</v>
      </c>
      <c r="D43" s="424"/>
      <c r="E43" s="417"/>
      <c r="F43" s="418"/>
      <c r="G43" s="419"/>
      <c r="H43" s="420">
        <f>E10*5%</f>
        <v>121.8665</v>
      </c>
      <c r="I43" s="421"/>
      <c r="J43" s="422"/>
      <c r="K43" s="14"/>
      <c r="L43" s="14"/>
    </row>
    <row r="44" spans="1:12" x14ac:dyDescent="0.25">
      <c r="A44" s="405" t="s">
        <v>36</v>
      </c>
      <c r="B44" s="405"/>
      <c r="C44" s="405"/>
      <c r="D44" s="405"/>
      <c r="E44" s="397"/>
      <c r="F44" s="398"/>
      <c r="G44" s="399"/>
      <c r="H44" s="400">
        <f>SUM(H38:J43)</f>
        <v>199.08923883333333</v>
      </c>
      <c r="I44" s="400"/>
      <c r="J44" s="400"/>
      <c r="K44" s="14"/>
      <c r="L44" s="14"/>
    </row>
    <row r="45" spans="1:12" ht="4.5" customHeight="1" x14ac:dyDescent="0.25">
      <c r="A45" s="33"/>
      <c r="B45" s="33"/>
      <c r="C45" s="33"/>
      <c r="D45" s="33"/>
      <c r="E45" s="34"/>
      <c r="F45" s="34"/>
      <c r="G45" s="34"/>
      <c r="H45" s="35"/>
      <c r="I45" s="35"/>
      <c r="J45" s="35"/>
      <c r="K45" s="14"/>
      <c r="L45" s="14"/>
    </row>
    <row r="46" spans="1:12" x14ac:dyDescent="0.25">
      <c r="A46" s="416" t="s">
        <v>173</v>
      </c>
      <c r="B46" s="416"/>
      <c r="C46" s="416"/>
      <c r="D46" s="416"/>
      <c r="E46" s="416"/>
      <c r="F46" s="416"/>
      <c r="G46" s="416"/>
      <c r="H46" s="416"/>
      <c r="I46" s="416"/>
      <c r="J46" s="416"/>
      <c r="K46" s="14"/>
      <c r="L46" s="14"/>
    </row>
    <row r="47" spans="1:12" x14ac:dyDescent="0.25">
      <c r="A47" s="286" t="s">
        <v>2</v>
      </c>
      <c r="B47" s="287"/>
      <c r="C47" s="286" t="s">
        <v>56</v>
      </c>
      <c r="D47" s="287"/>
      <c r="E47" s="145"/>
      <c r="F47" s="149"/>
      <c r="G47" s="146"/>
      <c r="H47" s="402">
        <f>E18/12*5%</f>
        <v>3.2583333333333336E-4</v>
      </c>
      <c r="I47" s="403"/>
      <c r="J47" s="287"/>
      <c r="K47" s="14"/>
      <c r="L47" s="14"/>
    </row>
    <row r="48" spans="1:12" x14ac:dyDescent="0.25">
      <c r="A48" s="286" t="s">
        <v>7</v>
      </c>
      <c r="B48" s="287"/>
      <c r="C48" s="286" t="s">
        <v>57</v>
      </c>
      <c r="D48" s="287"/>
      <c r="E48" s="145"/>
      <c r="F48" s="149"/>
      <c r="G48" s="146"/>
      <c r="H48" s="402">
        <f>E10/30/12</f>
        <v>6.7703611111111108</v>
      </c>
      <c r="I48" s="403"/>
      <c r="J48" s="287"/>
      <c r="K48" s="14"/>
      <c r="L48" s="14"/>
    </row>
    <row r="49" spans="1:12" x14ac:dyDescent="0.25">
      <c r="A49" s="261" t="s">
        <v>8</v>
      </c>
      <c r="B49" s="262"/>
      <c r="C49" s="261" t="s">
        <v>58</v>
      </c>
      <c r="D49" s="262"/>
      <c r="E49" s="406"/>
      <c r="F49" s="407"/>
      <c r="G49" s="408"/>
      <c r="H49" s="401">
        <f>E10/30/12*5*1.5%</f>
        <v>0.50777708333333338</v>
      </c>
      <c r="I49" s="401"/>
      <c r="J49" s="401"/>
      <c r="K49" s="14"/>
      <c r="L49" s="14"/>
    </row>
    <row r="50" spans="1:12" ht="33.75" customHeight="1" x14ac:dyDescent="0.25">
      <c r="A50" s="409" t="s">
        <v>9</v>
      </c>
      <c r="B50" s="409"/>
      <c r="C50" s="376" t="s">
        <v>59</v>
      </c>
      <c r="D50" s="377"/>
      <c r="E50" s="410"/>
      <c r="F50" s="410"/>
      <c r="G50" s="410"/>
      <c r="H50" s="411">
        <f>E10/30/12*15*8%</f>
        <v>8.1244333333333323</v>
      </c>
      <c r="I50" s="411"/>
      <c r="J50" s="411"/>
      <c r="K50" s="14"/>
      <c r="L50" s="14"/>
    </row>
    <row r="51" spans="1:12" x14ac:dyDescent="0.25">
      <c r="A51" s="409" t="s">
        <v>10</v>
      </c>
      <c r="B51" s="409"/>
      <c r="C51" s="284" t="s">
        <v>60</v>
      </c>
      <c r="D51" s="285"/>
      <c r="E51" s="410"/>
      <c r="F51" s="410"/>
      <c r="G51" s="410"/>
      <c r="H51" s="411">
        <f>E18*5%</f>
        <v>3.9100000000000003E-3</v>
      </c>
      <c r="I51" s="411"/>
      <c r="J51" s="411"/>
      <c r="K51" s="14"/>
      <c r="L51" s="14"/>
    </row>
    <row r="52" spans="1:12" x14ac:dyDescent="0.25">
      <c r="A52" s="409" t="s">
        <v>11</v>
      </c>
      <c r="B52" s="409"/>
      <c r="C52" s="284" t="s">
        <v>61</v>
      </c>
      <c r="D52" s="285"/>
      <c r="E52" s="410"/>
      <c r="F52" s="410"/>
      <c r="G52" s="410"/>
      <c r="H52" s="411">
        <f>E10/30/12*5*40%</f>
        <v>13.540722222222223</v>
      </c>
      <c r="I52" s="411"/>
      <c r="J52" s="411"/>
      <c r="K52" s="14"/>
      <c r="L52" s="14"/>
    </row>
    <row r="53" spans="1:12" ht="28.5" customHeight="1" x14ac:dyDescent="0.25">
      <c r="A53" s="409" t="s">
        <v>39</v>
      </c>
      <c r="B53" s="409"/>
      <c r="C53" s="284" t="s">
        <v>62</v>
      </c>
      <c r="D53" s="285"/>
      <c r="E53" s="410"/>
      <c r="F53" s="410"/>
      <c r="G53" s="410"/>
      <c r="H53" s="411">
        <f>SUM(H47:J52)*39.8%</f>
        <v>11.521116774166664</v>
      </c>
      <c r="I53" s="411"/>
      <c r="J53" s="411"/>
      <c r="K53" s="14"/>
      <c r="L53" s="14"/>
    </row>
    <row r="54" spans="1:12" x14ac:dyDescent="0.25">
      <c r="A54" s="405" t="s">
        <v>36</v>
      </c>
      <c r="B54" s="405"/>
      <c r="C54" s="405"/>
      <c r="D54" s="405"/>
      <c r="E54" s="397"/>
      <c r="F54" s="398"/>
      <c r="G54" s="399"/>
      <c r="H54" s="400">
        <f>SUM(H47:J53)</f>
        <v>40.468646357499992</v>
      </c>
      <c r="I54" s="400"/>
      <c r="J54" s="400"/>
      <c r="K54" s="14"/>
      <c r="L54" s="14"/>
    </row>
    <row r="55" spans="1:12" x14ac:dyDescent="0.25">
      <c r="A55" s="404" t="s">
        <v>172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14"/>
      <c r="L55" s="14"/>
    </row>
    <row r="56" spans="1:12" ht="30.75" customHeight="1" x14ac:dyDescent="0.25">
      <c r="A56" s="286" t="s">
        <v>2</v>
      </c>
      <c r="B56" s="287"/>
      <c r="C56" s="286" t="s">
        <v>64</v>
      </c>
      <c r="D56" s="287"/>
      <c r="E56" s="145"/>
      <c r="F56" s="149"/>
      <c r="G56" s="146"/>
      <c r="H56" s="402">
        <f>((((E10+(E10/3))*0.3333)/12)*2%)</f>
        <v>1.8052490866666666</v>
      </c>
      <c r="I56" s="403"/>
      <c r="J56" s="287"/>
      <c r="K56" s="14"/>
      <c r="L56" s="14"/>
    </row>
    <row r="57" spans="1:12" ht="43.5" customHeight="1" x14ac:dyDescent="0.25">
      <c r="A57" s="286" t="s">
        <v>7</v>
      </c>
      <c r="B57" s="287"/>
      <c r="C57" s="286" t="s">
        <v>65</v>
      </c>
      <c r="D57" s="287"/>
      <c r="E57" s="145"/>
      <c r="F57" s="149"/>
      <c r="G57" s="146"/>
      <c r="H57" s="402">
        <f>H56*39.8%</f>
        <v>0.71848913649333324</v>
      </c>
      <c r="I57" s="403"/>
      <c r="J57" s="287"/>
      <c r="K57" s="14"/>
      <c r="L57" s="14"/>
    </row>
    <row r="58" spans="1:12" ht="43.5" customHeight="1" x14ac:dyDescent="0.25">
      <c r="A58" s="261" t="s">
        <v>8</v>
      </c>
      <c r="B58" s="262"/>
      <c r="C58" s="286" t="s">
        <v>66</v>
      </c>
      <c r="D58" s="287"/>
      <c r="E58" s="406"/>
      <c r="F58" s="407"/>
      <c r="G58" s="408"/>
      <c r="H58" s="401">
        <f>(((E10+H15)*0.333)*2%)*39.8%</f>
        <v>6.9987483553705179</v>
      </c>
      <c r="I58" s="401"/>
      <c r="J58" s="401"/>
      <c r="K58" s="14"/>
      <c r="L58" s="14"/>
    </row>
    <row r="59" spans="1:12" x14ac:dyDescent="0.25">
      <c r="A59" s="409" t="s">
        <v>9</v>
      </c>
      <c r="B59" s="409"/>
      <c r="C59" s="376" t="s">
        <v>67</v>
      </c>
      <c r="D59" s="377"/>
      <c r="E59" s="410"/>
      <c r="F59" s="410"/>
      <c r="G59" s="410"/>
      <c r="H59" s="411"/>
      <c r="I59" s="411"/>
      <c r="J59" s="411"/>
      <c r="K59" s="14"/>
      <c r="L59" s="14"/>
    </row>
    <row r="60" spans="1:12" x14ac:dyDescent="0.25">
      <c r="A60" s="405" t="s">
        <v>36</v>
      </c>
      <c r="B60" s="405"/>
      <c r="C60" s="405"/>
      <c r="D60" s="405"/>
      <c r="E60" s="397"/>
      <c r="F60" s="398"/>
      <c r="G60" s="399"/>
      <c r="H60" s="400">
        <f>SUM(H56:J59)</f>
        <v>9.5224865785305184</v>
      </c>
      <c r="I60" s="400"/>
      <c r="J60" s="400"/>
      <c r="K60" s="14"/>
      <c r="L60" s="14"/>
    </row>
    <row r="61" spans="1:12" x14ac:dyDescent="0.25">
      <c r="A61" s="404" t="s">
        <v>171</v>
      </c>
      <c r="B61" s="404"/>
      <c r="C61" s="404"/>
      <c r="D61" s="404"/>
      <c r="E61" s="404"/>
      <c r="F61" s="404"/>
      <c r="G61" s="404"/>
      <c r="H61" s="404"/>
      <c r="I61" s="404"/>
      <c r="J61" s="404"/>
      <c r="K61" s="14"/>
      <c r="L61" s="14"/>
    </row>
    <row r="62" spans="1:12" ht="33" customHeight="1" x14ac:dyDescent="0.25">
      <c r="A62" s="286" t="s">
        <v>2</v>
      </c>
      <c r="B62" s="287"/>
      <c r="C62" s="286" t="s">
        <v>69</v>
      </c>
      <c r="D62" s="287"/>
      <c r="E62" s="145"/>
      <c r="F62" s="149"/>
      <c r="G62" s="146"/>
      <c r="H62" s="402">
        <f>((((E16+(E16/3))*0.3333)/12)*2%)</f>
        <v>8.9620666666666654E-5</v>
      </c>
      <c r="I62" s="403"/>
      <c r="J62" s="287"/>
      <c r="K62" s="14"/>
      <c r="L62" s="14"/>
    </row>
    <row r="63" spans="1:12" ht="31.5" customHeight="1" x14ac:dyDescent="0.25">
      <c r="A63" s="286" t="s">
        <v>7</v>
      </c>
      <c r="B63" s="287"/>
      <c r="C63" s="286" t="s">
        <v>70</v>
      </c>
      <c r="D63" s="287"/>
      <c r="E63" s="145"/>
      <c r="F63" s="149"/>
      <c r="G63" s="146"/>
      <c r="H63" s="402">
        <f>H62*39.8%</f>
        <v>3.5669025333333325E-5</v>
      </c>
      <c r="I63" s="403"/>
      <c r="J63" s="287"/>
      <c r="K63" s="14"/>
      <c r="L63" s="14"/>
    </row>
    <row r="64" spans="1:12" x14ac:dyDescent="0.25">
      <c r="A64" s="405" t="s">
        <v>36</v>
      </c>
      <c r="B64" s="405"/>
      <c r="C64" s="405"/>
      <c r="D64" s="405"/>
      <c r="E64" s="397"/>
      <c r="F64" s="398"/>
      <c r="G64" s="399"/>
      <c r="H64" s="400">
        <f>SUM(H62:J63)</f>
        <v>1.2528969199999997E-4</v>
      </c>
      <c r="I64" s="400"/>
      <c r="J64" s="400"/>
      <c r="K64" s="14"/>
      <c r="L64" s="14"/>
    </row>
    <row r="65" spans="1:12" x14ac:dyDescent="0.25">
      <c r="A65" s="412" t="s">
        <v>71</v>
      </c>
      <c r="B65" s="412"/>
      <c r="C65" s="412"/>
      <c r="D65" s="412"/>
      <c r="E65" s="413">
        <f>H64+H60+H54</f>
        <v>49.991258225722511</v>
      </c>
      <c r="F65" s="414"/>
      <c r="G65" s="414"/>
      <c r="H65" s="414"/>
      <c r="I65" s="414"/>
      <c r="J65" s="414"/>
      <c r="K65" s="14"/>
      <c r="L65" s="14"/>
    </row>
    <row r="66" spans="1:12" ht="3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14"/>
      <c r="L66" s="14"/>
    </row>
    <row r="67" spans="1:12" x14ac:dyDescent="0.25">
      <c r="A67" s="416" t="s">
        <v>73</v>
      </c>
      <c r="B67" s="416"/>
      <c r="C67" s="416"/>
      <c r="D67" s="416"/>
      <c r="E67" s="416"/>
      <c r="F67" s="416"/>
      <c r="G67" s="416"/>
      <c r="H67" s="416"/>
      <c r="I67" s="416"/>
      <c r="J67" s="416"/>
      <c r="K67" s="14"/>
      <c r="L67" s="14"/>
    </row>
    <row r="68" spans="1:12" x14ac:dyDescent="0.25">
      <c r="A68" s="286" t="s">
        <v>2</v>
      </c>
      <c r="B68" s="287"/>
      <c r="C68" s="286" t="s">
        <v>74</v>
      </c>
      <c r="D68" s="287"/>
      <c r="E68" s="286"/>
      <c r="F68" s="403"/>
      <c r="G68" s="287"/>
      <c r="H68" s="402">
        <v>90</v>
      </c>
      <c r="I68" s="403"/>
      <c r="J68" s="287"/>
      <c r="K68" s="14"/>
      <c r="L68" s="14"/>
    </row>
    <row r="69" spans="1:12" x14ac:dyDescent="0.25">
      <c r="A69" s="286" t="s">
        <v>7</v>
      </c>
      <c r="B69" s="287"/>
      <c r="C69" s="286" t="s">
        <v>75</v>
      </c>
      <c r="D69" s="287"/>
      <c r="E69" s="145"/>
      <c r="F69" s="149"/>
      <c r="G69" s="146"/>
      <c r="H69" s="402"/>
      <c r="I69" s="403"/>
      <c r="J69" s="287"/>
      <c r="K69" s="14"/>
      <c r="L69" s="14"/>
    </row>
    <row r="70" spans="1:12" x14ac:dyDescent="0.25">
      <c r="A70" s="261" t="s">
        <v>8</v>
      </c>
      <c r="B70" s="262"/>
      <c r="C70" s="261" t="s">
        <v>76</v>
      </c>
      <c r="D70" s="262"/>
      <c r="E70" s="406"/>
      <c r="F70" s="407"/>
      <c r="G70" s="408"/>
      <c r="H70" s="401"/>
      <c r="I70" s="401"/>
      <c r="J70" s="401"/>
      <c r="K70" s="14"/>
      <c r="L70" s="14"/>
    </row>
    <row r="71" spans="1:12" x14ac:dyDescent="0.25">
      <c r="A71" s="409" t="s">
        <v>9</v>
      </c>
      <c r="B71" s="409"/>
      <c r="C71" s="376" t="s">
        <v>28</v>
      </c>
      <c r="D71" s="377"/>
      <c r="E71" s="410"/>
      <c r="F71" s="410"/>
      <c r="G71" s="410"/>
      <c r="H71" s="411">
        <f>E29/30/12*15*8%</f>
        <v>0</v>
      </c>
      <c r="I71" s="411"/>
      <c r="J71" s="411"/>
      <c r="K71" s="14"/>
      <c r="L71" s="14"/>
    </row>
    <row r="72" spans="1:12" x14ac:dyDescent="0.25">
      <c r="A72" s="405" t="s">
        <v>36</v>
      </c>
      <c r="B72" s="405"/>
      <c r="C72" s="405"/>
      <c r="D72" s="405"/>
      <c r="E72" s="397"/>
      <c r="F72" s="398"/>
      <c r="G72" s="399"/>
      <c r="H72" s="400">
        <f>SUM(H68:J71)</f>
        <v>90</v>
      </c>
      <c r="I72" s="400"/>
      <c r="J72" s="400"/>
      <c r="K72" s="14"/>
      <c r="L72" s="14"/>
    </row>
    <row r="73" spans="1:12" ht="3" customHeight="1" x14ac:dyDescent="0.25">
      <c r="A73" s="33"/>
      <c r="B73" s="33"/>
      <c r="C73" s="33"/>
      <c r="D73" s="33"/>
      <c r="E73" s="34"/>
      <c r="F73" s="34"/>
      <c r="G73" s="34"/>
      <c r="H73" s="35"/>
      <c r="I73" s="35"/>
      <c r="J73" s="35"/>
      <c r="K73" s="14"/>
      <c r="L73" s="14"/>
    </row>
    <row r="74" spans="1:12" x14ac:dyDescent="0.25">
      <c r="A74" s="416" t="s">
        <v>84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4"/>
      <c r="L74" s="14"/>
    </row>
    <row r="75" spans="1:12" x14ac:dyDescent="0.25">
      <c r="A75" s="286" t="s">
        <v>2</v>
      </c>
      <c r="B75" s="287"/>
      <c r="C75" s="286" t="s">
        <v>77</v>
      </c>
      <c r="D75" s="287"/>
      <c r="E75" s="415">
        <v>7.0000000000000007E-2</v>
      </c>
      <c r="F75" s="403"/>
      <c r="G75" s="287"/>
      <c r="H75" s="402">
        <f>(H72+E65+H44+E35+E10)*E75</f>
        <v>357.2102271269739</v>
      </c>
      <c r="I75" s="403"/>
      <c r="J75" s="287"/>
      <c r="K75" s="14"/>
      <c r="L75" s="14"/>
    </row>
    <row r="76" spans="1:12" x14ac:dyDescent="0.25">
      <c r="A76" s="286" t="s">
        <v>7</v>
      </c>
      <c r="B76" s="287"/>
      <c r="C76" s="286" t="s">
        <v>12</v>
      </c>
      <c r="D76" s="287"/>
      <c r="E76" s="415">
        <v>7.5774402686973108E-2</v>
      </c>
      <c r="F76" s="403"/>
      <c r="G76" s="287"/>
      <c r="H76" s="402">
        <f>E76*(H72+E65+H44+E35+E10)</f>
        <v>386.67702277463491</v>
      </c>
      <c r="I76" s="403"/>
      <c r="J76" s="287"/>
      <c r="K76" s="14"/>
      <c r="L76" s="14"/>
    </row>
    <row r="77" spans="1:12" x14ac:dyDescent="0.25">
      <c r="A77" s="261" t="s">
        <v>8</v>
      </c>
      <c r="B77" s="262"/>
      <c r="C77" s="261" t="s">
        <v>78</v>
      </c>
      <c r="D77" s="262"/>
      <c r="E77" s="473">
        <v>0.85750000000000004</v>
      </c>
      <c r="F77" s="474"/>
      <c r="G77" s="475"/>
      <c r="H77" s="401">
        <f>(H72+E65+H44+E35+E10)/E77</f>
        <v>5951.0241920362159</v>
      </c>
      <c r="I77" s="401"/>
      <c r="J77" s="401"/>
      <c r="K77" s="14"/>
      <c r="L77" s="14"/>
    </row>
    <row r="78" spans="1:12" x14ac:dyDescent="0.25">
      <c r="A78" s="409" t="s">
        <v>9</v>
      </c>
      <c r="B78" s="409"/>
      <c r="C78" s="376" t="s">
        <v>79</v>
      </c>
      <c r="D78" s="377"/>
      <c r="E78" s="410">
        <v>1.6500000000000001E-2</v>
      </c>
      <c r="F78" s="410"/>
      <c r="G78" s="410"/>
      <c r="H78" s="411">
        <f>E78*D86</f>
        <v>96.473190000000002</v>
      </c>
      <c r="I78" s="411"/>
      <c r="J78" s="411"/>
      <c r="K78" s="14"/>
      <c r="L78" s="14"/>
    </row>
    <row r="79" spans="1:12" x14ac:dyDescent="0.25">
      <c r="A79" s="409" t="s">
        <v>9</v>
      </c>
      <c r="B79" s="409"/>
      <c r="C79" s="376" t="s">
        <v>80</v>
      </c>
      <c r="D79" s="377"/>
      <c r="E79" s="410">
        <v>7.5999999999999998E-2</v>
      </c>
      <c r="F79" s="410"/>
      <c r="G79" s="410"/>
      <c r="H79" s="411">
        <f>E79*D86</f>
        <v>444.36135999999999</v>
      </c>
      <c r="I79" s="411"/>
      <c r="J79" s="411"/>
      <c r="K79" s="14"/>
      <c r="L79" s="14"/>
    </row>
    <row r="80" spans="1:12" x14ac:dyDescent="0.25">
      <c r="A80" s="409" t="s">
        <v>10</v>
      </c>
      <c r="B80" s="409"/>
      <c r="C80" s="376" t="s">
        <v>81</v>
      </c>
      <c r="D80" s="377"/>
      <c r="E80" s="410"/>
      <c r="F80" s="410"/>
      <c r="G80" s="410"/>
      <c r="H80" s="411"/>
      <c r="I80" s="411"/>
      <c r="J80" s="411"/>
      <c r="K80" s="14"/>
      <c r="L80" s="14"/>
    </row>
    <row r="81" spans="1:12" x14ac:dyDescent="0.25">
      <c r="A81" s="409" t="s">
        <v>11</v>
      </c>
      <c r="B81" s="409"/>
      <c r="C81" s="376" t="s">
        <v>82</v>
      </c>
      <c r="D81" s="377"/>
      <c r="E81" s="410">
        <v>0.05</v>
      </c>
      <c r="F81" s="410"/>
      <c r="G81" s="410"/>
      <c r="H81" s="411">
        <f>E81*D86</f>
        <v>292.34300000000002</v>
      </c>
      <c r="I81" s="411"/>
      <c r="J81" s="411"/>
      <c r="K81" s="14"/>
      <c r="L81" s="14"/>
    </row>
    <row r="82" spans="1:12" ht="12.75" customHeight="1" x14ac:dyDescent="0.25">
      <c r="A82" s="405" t="s">
        <v>36</v>
      </c>
      <c r="B82" s="405"/>
      <c r="C82" s="405"/>
      <c r="D82" s="405"/>
      <c r="E82" s="397"/>
      <c r="F82" s="398"/>
      <c r="G82" s="399"/>
      <c r="H82" s="400">
        <f>H75+H76+H78+H79+H81</f>
        <v>1577.0647999016089</v>
      </c>
      <c r="I82" s="400"/>
      <c r="J82" s="400"/>
      <c r="K82" s="14"/>
      <c r="L82" s="14"/>
    </row>
    <row r="83" spans="1:12" ht="3.75" customHeight="1" x14ac:dyDescent="0.25">
      <c r="A83" s="33"/>
      <c r="B83" s="33"/>
      <c r="C83" s="33"/>
      <c r="D83" s="33"/>
      <c r="E83" s="34"/>
      <c r="F83" s="34"/>
      <c r="G83" s="34"/>
      <c r="H83" s="35"/>
      <c r="I83" s="35"/>
      <c r="J83" s="35"/>
      <c r="K83" s="14"/>
      <c r="L83" s="14"/>
    </row>
    <row r="84" spans="1:12" x14ac:dyDescent="0.25">
      <c r="A84" s="476" t="s">
        <v>85</v>
      </c>
      <c r="B84" s="476"/>
      <c r="C84" s="476"/>
      <c r="D84" s="476"/>
      <c r="E84" s="476"/>
      <c r="F84" s="476"/>
      <c r="G84" s="476"/>
      <c r="H84" s="411">
        <f>SUM(H82+H72+E65+H44+E35+E10)</f>
        <v>6680.0680445726648</v>
      </c>
      <c r="I84" s="411"/>
      <c r="J84" s="411"/>
      <c r="K84" s="14"/>
      <c r="L84" s="14"/>
    </row>
    <row r="85" spans="1:1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14"/>
      <c r="B86" s="14"/>
      <c r="C86" s="14"/>
      <c r="D86" s="99">
        <v>5846.86</v>
      </c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</sheetData>
  <mergeCells count="231">
    <mergeCell ref="A1:C1"/>
    <mergeCell ref="D1:J1"/>
    <mergeCell ref="A2:J2"/>
    <mergeCell ref="A3:J3"/>
    <mergeCell ref="B4:D4"/>
    <mergeCell ref="E4:J4"/>
    <mergeCell ref="B8:D8"/>
    <mergeCell ref="E8:J8"/>
    <mergeCell ref="B9:D9"/>
    <mergeCell ref="E9:J9"/>
    <mergeCell ref="A10:D10"/>
    <mergeCell ref="E10:J10"/>
    <mergeCell ref="B5:D5"/>
    <mergeCell ref="E5:J5"/>
    <mergeCell ref="B6:D6"/>
    <mergeCell ref="E6:J6"/>
    <mergeCell ref="B7:D7"/>
    <mergeCell ref="E7:J7"/>
    <mergeCell ref="B16:D16"/>
    <mergeCell ref="E16:G16"/>
    <mergeCell ref="H16:J16"/>
    <mergeCell ref="A17:G17"/>
    <mergeCell ref="H17:J17"/>
    <mergeCell ref="B18:D18"/>
    <mergeCell ref="E18:G18"/>
    <mergeCell ref="H18:J18"/>
    <mergeCell ref="A11:D11"/>
    <mergeCell ref="E11:J11"/>
    <mergeCell ref="A12:J12"/>
    <mergeCell ref="A13:J13"/>
    <mergeCell ref="A14:J14"/>
    <mergeCell ref="B15:D15"/>
    <mergeCell ref="E15:G15"/>
    <mergeCell ref="H15:J15"/>
    <mergeCell ref="A22:B22"/>
    <mergeCell ref="C22:D22"/>
    <mergeCell ref="E22:G22"/>
    <mergeCell ref="H22:J22"/>
    <mergeCell ref="A23:B23"/>
    <mergeCell ref="C23:D23"/>
    <mergeCell ref="E23:G23"/>
    <mergeCell ref="H23:J23"/>
    <mergeCell ref="A19:J19"/>
    <mergeCell ref="A20:B20"/>
    <mergeCell ref="C20:D20"/>
    <mergeCell ref="E20:G20"/>
    <mergeCell ref="H20:J20"/>
    <mergeCell ref="A21:B21"/>
    <mergeCell ref="C21:D21"/>
    <mergeCell ref="E21:G21"/>
    <mergeCell ref="H21:J21"/>
    <mergeCell ref="A26:B26"/>
    <mergeCell ref="C26:D26"/>
    <mergeCell ref="E26:G26"/>
    <mergeCell ref="H26:J26"/>
    <mergeCell ref="A27:B27"/>
    <mergeCell ref="C27:D27"/>
    <mergeCell ref="E27:G27"/>
    <mergeCell ref="H27:J27"/>
    <mergeCell ref="A24:B24"/>
    <mergeCell ref="C24:D24"/>
    <mergeCell ref="E24:G24"/>
    <mergeCell ref="H24:J24"/>
    <mergeCell ref="A25:B25"/>
    <mergeCell ref="C25:D25"/>
    <mergeCell ref="E25:G25"/>
    <mergeCell ref="H25:J25"/>
    <mergeCell ref="A31:B31"/>
    <mergeCell ref="C31:D31"/>
    <mergeCell ref="E31:G31"/>
    <mergeCell ref="H31:J31"/>
    <mergeCell ref="A32:B32"/>
    <mergeCell ref="C32:D32"/>
    <mergeCell ref="E32:G32"/>
    <mergeCell ref="H32:J32"/>
    <mergeCell ref="A28:D28"/>
    <mergeCell ref="E28:G28"/>
    <mergeCell ref="H28:J28"/>
    <mergeCell ref="A29:J29"/>
    <mergeCell ref="A30:B30"/>
    <mergeCell ref="C30:D30"/>
    <mergeCell ref="E30:G30"/>
    <mergeCell ref="H30:J30"/>
    <mergeCell ref="A35:D35"/>
    <mergeCell ref="E35:J35"/>
    <mergeCell ref="A36:J36"/>
    <mergeCell ref="A37:J37"/>
    <mergeCell ref="A38:B38"/>
    <mergeCell ref="C38:D38"/>
    <mergeCell ref="H38:J38"/>
    <mergeCell ref="A33:B33"/>
    <mergeCell ref="C33:D33"/>
    <mergeCell ref="E33:G33"/>
    <mergeCell ref="H33:J33"/>
    <mergeCell ref="A34:G34"/>
    <mergeCell ref="H34:J34"/>
    <mergeCell ref="A41:B41"/>
    <mergeCell ref="C41:D41"/>
    <mergeCell ref="E41:G41"/>
    <mergeCell ref="H41:J41"/>
    <mergeCell ref="A42:B42"/>
    <mergeCell ref="C42:D42"/>
    <mergeCell ref="E42:G42"/>
    <mergeCell ref="H42:J42"/>
    <mergeCell ref="A39:B39"/>
    <mergeCell ref="C39:D39"/>
    <mergeCell ref="H39:J39"/>
    <mergeCell ref="A40:B40"/>
    <mergeCell ref="C40:D40"/>
    <mergeCell ref="E40:G40"/>
    <mergeCell ref="H40:J40"/>
    <mergeCell ref="A46:J46"/>
    <mergeCell ref="A47:B47"/>
    <mergeCell ref="C47:D47"/>
    <mergeCell ref="H47:J47"/>
    <mergeCell ref="A48:B48"/>
    <mergeCell ref="C48:D48"/>
    <mergeCell ref="H48:J48"/>
    <mergeCell ref="A43:B43"/>
    <mergeCell ref="C43:D43"/>
    <mergeCell ref="E43:G43"/>
    <mergeCell ref="H43:J43"/>
    <mergeCell ref="A44:D44"/>
    <mergeCell ref="E44:G44"/>
    <mergeCell ref="H44:J44"/>
    <mergeCell ref="A51:B51"/>
    <mergeCell ref="C51:D51"/>
    <mergeCell ref="E51:G51"/>
    <mergeCell ref="H51:J51"/>
    <mergeCell ref="A52:B52"/>
    <mergeCell ref="C52:D52"/>
    <mergeCell ref="E52:G52"/>
    <mergeCell ref="H52:J52"/>
    <mergeCell ref="A49:B49"/>
    <mergeCell ref="C49:D49"/>
    <mergeCell ref="E49:G49"/>
    <mergeCell ref="H49:J49"/>
    <mergeCell ref="A50:B50"/>
    <mergeCell ref="C50:D50"/>
    <mergeCell ref="E50:G50"/>
    <mergeCell ref="H50:J50"/>
    <mergeCell ref="A55:J55"/>
    <mergeCell ref="A56:B56"/>
    <mergeCell ref="C56:D56"/>
    <mergeCell ref="H56:J56"/>
    <mergeCell ref="A57:B57"/>
    <mergeCell ref="C57:D57"/>
    <mergeCell ref="H57:J57"/>
    <mergeCell ref="A53:B53"/>
    <mergeCell ref="C53:D53"/>
    <mergeCell ref="E53:G53"/>
    <mergeCell ref="H53:J53"/>
    <mergeCell ref="A54:D54"/>
    <mergeCell ref="E54:G54"/>
    <mergeCell ref="H54:J54"/>
    <mergeCell ref="A60:D60"/>
    <mergeCell ref="E60:G60"/>
    <mergeCell ref="H60:J60"/>
    <mergeCell ref="A61:J61"/>
    <mergeCell ref="A62:B62"/>
    <mergeCell ref="C62:D62"/>
    <mergeCell ref="H62:J62"/>
    <mergeCell ref="A58:B58"/>
    <mergeCell ref="C58:D58"/>
    <mergeCell ref="E58:G58"/>
    <mergeCell ref="H58:J58"/>
    <mergeCell ref="A59:B59"/>
    <mergeCell ref="C59:D59"/>
    <mergeCell ref="E59:G59"/>
    <mergeCell ref="H59:J59"/>
    <mergeCell ref="A65:D65"/>
    <mergeCell ref="E65:J65"/>
    <mergeCell ref="A67:J67"/>
    <mergeCell ref="A68:B68"/>
    <mergeCell ref="C68:D68"/>
    <mergeCell ref="E68:G68"/>
    <mergeCell ref="H68:J68"/>
    <mergeCell ref="A63:B63"/>
    <mergeCell ref="C63:D63"/>
    <mergeCell ref="H63:J63"/>
    <mergeCell ref="A64:D64"/>
    <mergeCell ref="E64:G64"/>
    <mergeCell ref="H64:J64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H69:J69"/>
    <mergeCell ref="A70:B70"/>
    <mergeCell ref="C70:D70"/>
    <mergeCell ref="E70:G70"/>
    <mergeCell ref="H70:J70"/>
    <mergeCell ref="A74:J74"/>
    <mergeCell ref="A75:B75"/>
    <mergeCell ref="C75:D75"/>
    <mergeCell ref="E75:G75"/>
    <mergeCell ref="H75:J75"/>
    <mergeCell ref="A76:B76"/>
    <mergeCell ref="C76:D76"/>
    <mergeCell ref="E76:G76"/>
    <mergeCell ref="H76:J76"/>
    <mergeCell ref="A79:B79"/>
    <mergeCell ref="C79:D79"/>
    <mergeCell ref="E79:G79"/>
    <mergeCell ref="H79:J79"/>
    <mergeCell ref="A80:B80"/>
    <mergeCell ref="C80:D80"/>
    <mergeCell ref="E80:G80"/>
    <mergeCell ref="H80:J80"/>
    <mergeCell ref="A77:B77"/>
    <mergeCell ref="C77:D77"/>
    <mergeCell ref="E77:G77"/>
    <mergeCell ref="H77:J77"/>
    <mergeCell ref="A78:B78"/>
    <mergeCell ref="C78:D78"/>
    <mergeCell ref="E78:G78"/>
    <mergeCell ref="H78:J78"/>
    <mergeCell ref="A84:G84"/>
    <mergeCell ref="H84:J84"/>
    <mergeCell ref="A81:B81"/>
    <mergeCell ref="C81:D81"/>
    <mergeCell ref="E81:G81"/>
    <mergeCell ref="H81:J81"/>
    <mergeCell ref="A82:D82"/>
    <mergeCell ref="E82:G82"/>
    <mergeCell ref="H82:J82"/>
  </mergeCells>
  <pageMargins left="1" right="1" top="1" bottom="1" header="0.5" footer="0.5"/>
  <pageSetup paperSize="9" fitToHeight="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1"/>
  <sheetViews>
    <sheetView showWhiteSpace="0" view="pageLayout" zoomScaleNormal="100" workbookViewId="0">
      <selection activeCell="H60" sqref="H60:J60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" customWidth="1"/>
    <col min="5" max="5" width="3.42578125" customWidth="1"/>
    <col min="6" max="6" width="4.140625" customWidth="1"/>
    <col min="7" max="7" width="1" customWidth="1"/>
    <col min="8" max="8" width="3" customWidth="1"/>
    <col min="9" max="9" width="5.7109375" hidden="1" customWidth="1"/>
    <col min="10" max="10" width="8.7109375" customWidth="1"/>
  </cols>
  <sheetData>
    <row r="1" spans="1:12" x14ac:dyDescent="0.25">
      <c r="A1" s="368" t="s">
        <v>0</v>
      </c>
      <c r="B1" s="368"/>
      <c r="C1" s="368"/>
      <c r="D1" s="369" t="s">
        <v>121</v>
      </c>
      <c r="E1" s="370"/>
      <c r="F1" s="370"/>
      <c r="G1" s="370"/>
      <c r="H1" s="370"/>
      <c r="I1" s="370"/>
      <c r="J1" s="371"/>
      <c r="K1" s="17"/>
      <c r="L1" s="17"/>
    </row>
    <row r="2" spans="1:12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"/>
      <c r="L2" s="17"/>
    </row>
    <row r="3" spans="1:12" x14ac:dyDescent="0.25">
      <c r="A3" s="372" t="s">
        <v>30</v>
      </c>
      <c r="B3" s="373"/>
      <c r="C3" s="373"/>
      <c r="D3" s="373"/>
      <c r="E3" s="373"/>
      <c r="F3" s="373"/>
      <c r="G3" s="373"/>
      <c r="H3" s="373"/>
      <c r="I3" s="373"/>
      <c r="J3" s="374"/>
      <c r="K3" s="17"/>
      <c r="L3" s="17"/>
    </row>
    <row r="4" spans="1:12" x14ac:dyDescent="0.25">
      <c r="A4" s="173" t="s">
        <v>31</v>
      </c>
      <c r="B4" s="173"/>
      <c r="C4" s="173"/>
      <c r="D4" s="173"/>
      <c r="E4" s="173"/>
      <c r="F4" s="173"/>
      <c r="G4" s="173"/>
      <c r="H4" s="173"/>
      <c r="I4" s="173"/>
      <c r="J4" s="173"/>
      <c r="K4" s="17"/>
      <c r="L4" s="17"/>
    </row>
    <row r="5" spans="1:12" x14ac:dyDescent="0.25">
      <c r="A5" s="8" t="s">
        <v>2</v>
      </c>
      <c r="B5" s="353" t="s">
        <v>1</v>
      </c>
      <c r="C5" s="354"/>
      <c r="D5" s="355"/>
      <c r="E5" s="375">
        <v>1398.79</v>
      </c>
      <c r="F5" s="173"/>
      <c r="G5" s="173"/>
      <c r="H5" s="173"/>
      <c r="I5" s="173"/>
      <c r="J5" s="173"/>
      <c r="K5" s="17"/>
      <c r="L5" s="17"/>
    </row>
    <row r="6" spans="1:12" x14ac:dyDescent="0.25">
      <c r="A6" s="8" t="s">
        <v>7</v>
      </c>
      <c r="B6" s="353" t="s">
        <v>25</v>
      </c>
      <c r="C6" s="354"/>
      <c r="D6" s="355"/>
      <c r="E6" s="356"/>
      <c r="F6" s="357"/>
      <c r="G6" s="357"/>
      <c r="H6" s="357"/>
      <c r="I6" s="357"/>
      <c r="J6" s="358"/>
      <c r="K6" s="17"/>
      <c r="L6" s="17"/>
    </row>
    <row r="7" spans="1:12" x14ac:dyDescent="0.25">
      <c r="A7" s="8" t="s">
        <v>8</v>
      </c>
      <c r="B7" s="353" t="s">
        <v>26</v>
      </c>
      <c r="C7" s="354"/>
      <c r="D7" s="355"/>
      <c r="E7" s="356"/>
      <c r="F7" s="357"/>
      <c r="G7" s="357"/>
      <c r="H7" s="357"/>
      <c r="I7" s="357"/>
      <c r="J7" s="358"/>
      <c r="K7" s="17"/>
      <c r="L7" s="17"/>
    </row>
    <row r="8" spans="1:12" x14ac:dyDescent="0.25">
      <c r="A8" s="8" t="s">
        <v>9</v>
      </c>
      <c r="B8" s="353" t="s">
        <v>27</v>
      </c>
      <c r="C8" s="354"/>
      <c r="D8" s="355"/>
      <c r="E8" s="356"/>
      <c r="F8" s="357"/>
      <c r="G8" s="357"/>
      <c r="H8" s="357"/>
      <c r="I8" s="357"/>
      <c r="J8" s="358"/>
      <c r="K8" s="17"/>
      <c r="L8" s="17"/>
    </row>
    <row r="9" spans="1:12" x14ac:dyDescent="0.25">
      <c r="A9" s="8" t="s">
        <v>10</v>
      </c>
      <c r="B9" s="353" t="s">
        <v>28</v>
      </c>
      <c r="C9" s="354"/>
      <c r="D9" s="355"/>
      <c r="E9" s="283"/>
      <c r="F9" s="283"/>
      <c r="G9" s="283"/>
      <c r="H9" s="283"/>
      <c r="I9" s="283"/>
      <c r="J9" s="283"/>
      <c r="K9" s="17"/>
      <c r="L9" s="17"/>
    </row>
    <row r="10" spans="1:12" ht="32.25" customHeight="1" x14ac:dyDescent="0.25">
      <c r="A10" s="16" t="s">
        <v>11</v>
      </c>
      <c r="B10" s="359" t="s">
        <v>92</v>
      </c>
      <c r="C10" s="360"/>
      <c r="D10" s="361"/>
      <c r="E10" s="173"/>
      <c r="F10" s="173"/>
      <c r="G10" s="173"/>
      <c r="H10" s="173"/>
      <c r="I10" s="173"/>
      <c r="J10" s="173"/>
      <c r="K10" s="17"/>
      <c r="L10" s="17"/>
    </row>
    <row r="11" spans="1:12" x14ac:dyDescent="0.25">
      <c r="A11" s="278" t="s">
        <v>38</v>
      </c>
      <c r="B11" s="278"/>
      <c r="C11" s="278"/>
      <c r="D11" s="278"/>
      <c r="E11" s="282">
        <f>SUM(E5:J10)</f>
        <v>1398.79</v>
      </c>
      <c r="F11" s="282"/>
      <c r="G11" s="282"/>
      <c r="H11" s="282"/>
      <c r="I11" s="282"/>
      <c r="J11" s="282"/>
      <c r="K11" s="17"/>
      <c r="L11" s="17"/>
    </row>
    <row r="12" spans="1:12" ht="31.5" customHeight="1" x14ac:dyDescent="0.25">
      <c r="A12" s="199" t="s">
        <v>29</v>
      </c>
      <c r="B12" s="200"/>
      <c r="C12" s="200"/>
      <c r="D12" s="201"/>
      <c r="E12" s="202">
        <f>E11*E29</f>
        <v>486.77892000000003</v>
      </c>
      <c r="F12" s="203"/>
      <c r="G12" s="203"/>
      <c r="H12" s="203"/>
      <c r="I12" s="203"/>
      <c r="J12" s="204"/>
      <c r="K12" s="17"/>
      <c r="L12" s="17"/>
    </row>
    <row r="13" spans="1:12" ht="1.5" customHeight="1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"/>
      <c r="L13" s="17"/>
    </row>
    <row r="14" spans="1:12" x14ac:dyDescent="0.25">
      <c r="A14" s="217" t="s">
        <v>32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17"/>
      <c r="L14" s="17"/>
    </row>
    <row r="15" spans="1:12" x14ac:dyDescent="0.25">
      <c r="A15" s="218" t="s">
        <v>175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17"/>
      <c r="L15" s="17"/>
    </row>
    <row r="16" spans="1:12" x14ac:dyDescent="0.25">
      <c r="A16" s="8" t="s">
        <v>2</v>
      </c>
      <c r="B16" s="206" t="s">
        <v>34</v>
      </c>
      <c r="C16" s="207"/>
      <c r="D16" s="208"/>
      <c r="E16" s="219">
        <v>8.3299999999999999E-2</v>
      </c>
      <c r="F16" s="220"/>
      <c r="G16" s="221"/>
      <c r="H16" s="212">
        <f>E16*E11</f>
        <v>116.51920699999999</v>
      </c>
      <c r="I16" s="212"/>
      <c r="J16" s="212"/>
      <c r="K16" s="17"/>
      <c r="L16" s="17"/>
    </row>
    <row r="17" spans="1:12" x14ac:dyDescent="0.25">
      <c r="A17" s="8" t="s">
        <v>7</v>
      </c>
      <c r="B17" s="206" t="s">
        <v>35</v>
      </c>
      <c r="C17" s="207"/>
      <c r="D17" s="208"/>
      <c r="E17" s="209">
        <v>0.121</v>
      </c>
      <c r="F17" s="210"/>
      <c r="G17" s="211"/>
      <c r="H17" s="212">
        <f>E17*E11</f>
        <v>169.25359</v>
      </c>
      <c r="I17" s="212"/>
      <c r="J17" s="212"/>
      <c r="K17" s="17"/>
      <c r="L17" s="17"/>
    </row>
    <row r="18" spans="1:12" x14ac:dyDescent="0.25">
      <c r="A18" s="213" t="s">
        <v>36</v>
      </c>
      <c r="B18" s="214"/>
      <c r="C18" s="214"/>
      <c r="D18" s="214"/>
      <c r="E18" s="214"/>
      <c r="F18" s="214"/>
      <c r="G18" s="215"/>
      <c r="H18" s="216">
        <f>SUM(H16:J17)</f>
        <v>285.77279699999997</v>
      </c>
      <c r="I18" s="216"/>
      <c r="J18" s="216"/>
      <c r="K18" s="17"/>
      <c r="L18" s="17"/>
    </row>
    <row r="19" spans="1:12" ht="35.25" customHeight="1" x14ac:dyDescent="0.25">
      <c r="A19" s="9" t="s">
        <v>8</v>
      </c>
      <c r="B19" s="225" t="s">
        <v>37</v>
      </c>
      <c r="C19" s="226"/>
      <c r="D19" s="227"/>
      <c r="E19" s="228">
        <v>7.8200000000000006E-2</v>
      </c>
      <c r="F19" s="229"/>
      <c r="G19" s="230"/>
      <c r="H19" s="231">
        <f>E11*E19</f>
        <v>109.385378</v>
      </c>
      <c r="I19" s="232"/>
      <c r="J19" s="233"/>
      <c r="K19" s="17"/>
      <c r="L19" s="17"/>
    </row>
    <row r="20" spans="1:12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7"/>
      <c r="L20" s="17"/>
    </row>
    <row r="21" spans="1:12" x14ac:dyDescent="0.25">
      <c r="A21" s="206" t="s">
        <v>2</v>
      </c>
      <c r="B21" s="208"/>
      <c r="C21" s="324" t="s">
        <v>3</v>
      </c>
      <c r="D21" s="325"/>
      <c r="E21" s="326">
        <v>0.2</v>
      </c>
      <c r="F21" s="326"/>
      <c r="G21" s="326"/>
      <c r="H21" s="212">
        <f>E21*(E11+H18)</f>
        <v>336.91255940000002</v>
      </c>
      <c r="I21" s="212"/>
      <c r="J21" s="212"/>
      <c r="K21" s="17"/>
      <c r="L21" s="17"/>
    </row>
    <row r="22" spans="1:12" x14ac:dyDescent="0.25">
      <c r="A22" s="206" t="s">
        <v>7</v>
      </c>
      <c r="B22" s="208"/>
      <c r="C22" s="206" t="s">
        <v>41</v>
      </c>
      <c r="D22" s="208"/>
      <c r="E22" s="315">
        <v>2.5000000000000001E-2</v>
      </c>
      <c r="F22" s="315"/>
      <c r="G22" s="315"/>
      <c r="H22" s="212">
        <f>E22*(E11+H18)</f>
        <v>42.114069925000003</v>
      </c>
      <c r="I22" s="212"/>
      <c r="J22" s="212"/>
      <c r="K22" s="17"/>
      <c r="L22" s="17"/>
    </row>
    <row r="23" spans="1:12" x14ac:dyDescent="0.25">
      <c r="A23" s="206" t="s">
        <v>8</v>
      </c>
      <c r="B23" s="208"/>
      <c r="C23" s="351" t="s">
        <v>42</v>
      </c>
      <c r="D23" s="352"/>
      <c r="E23" s="337">
        <v>0.01</v>
      </c>
      <c r="F23" s="337"/>
      <c r="G23" s="337"/>
      <c r="H23" s="212">
        <f>E23*(E11+H18)</f>
        <v>16.845627970000002</v>
      </c>
      <c r="I23" s="212"/>
      <c r="J23" s="212"/>
      <c r="K23" s="17"/>
      <c r="L23" s="17"/>
    </row>
    <row r="24" spans="1:12" x14ac:dyDescent="0.25">
      <c r="A24" s="206" t="s">
        <v>9</v>
      </c>
      <c r="B24" s="208"/>
      <c r="C24" s="206" t="s">
        <v>43</v>
      </c>
      <c r="D24" s="208"/>
      <c r="E24" s="315">
        <v>1.4999999999999999E-2</v>
      </c>
      <c r="F24" s="315"/>
      <c r="G24" s="315"/>
      <c r="H24" s="212">
        <f>E24*(E11+H18)</f>
        <v>25.268441955</v>
      </c>
      <c r="I24" s="212"/>
      <c r="J24" s="212"/>
      <c r="K24" s="17"/>
      <c r="L24" s="17"/>
    </row>
    <row r="25" spans="1:12" x14ac:dyDescent="0.25">
      <c r="A25" s="206" t="s">
        <v>10</v>
      </c>
      <c r="B25" s="208"/>
      <c r="C25" s="206" t="s">
        <v>44</v>
      </c>
      <c r="D25" s="208"/>
      <c r="E25" s="315">
        <v>0.01</v>
      </c>
      <c r="F25" s="315"/>
      <c r="G25" s="315"/>
      <c r="H25" s="212">
        <f>E25*(E11+H18)</f>
        <v>16.845627970000002</v>
      </c>
      <c r="I25" s="212"/>
      <c r="J25" s="212"/>
      <c r="K25" s="17"/>
      <c r="L25" s="17"/>
    </row>
    <row r="26" spans="1:12" x14ac:dyDescent="0.25">
      <c r="A26" s="206" t="s">
        <v>11</v>
      </c>
      <c r="B26" s="208"/>
      <c r="C26" s="206" t="s">
        <v>6</v>
      </c>
      <c r="D26" s="208"/>
      <c r="E26" s="315">
        <v>6.0000000000000001E-3</v>
      </c>
      <c r="F26" s="315"/>
      <c r="G26" s="315"/>
      <c r="H26" s="212">
        <f>E26*(E11+H18)</f>
        <v>10.107376782000001</v>
      </c>
      <c r="I26" s="212"/>
      <c r="J26" s="212"/>
      <c r="K26" s="17"/>
      <c r="L26" s="17"/>
    </row>
    <row r="27" spans="1:12" x14ac:dyDescent="0.25">
      <c r="A27" s="206" t="s">
        <v>39</v>
      </c>
      <c r="B27" s="208"/>
      <c r="C27" s="206" t="s">
        <v>5</v>
      </c>
      <c r="D27" s="208"/>
      <c r="E27" s="315">
        <v>2E-3</v>
      </c>
      <c r="F27" s="315"/>
      <c r="G27" s="315"/>
      <c r="H27" s="212">
        <f>E27*(E11+H18)</f>
        <v>3.3691255940000002</v>
      </c>
      <c r="I27" s="212"/>
      <c r="J27" s="212"/>
      <c r="K27" s="17"/>
      <c r="L27" s="17"/>
    </row>
    <row r="28" spans="1:12" x14ac:dyDescent="0.25">
      <c r="A28" s="316" t="s">
        <v>40</v>
      </c>
      <c r="B28" s="317"/>
      <c r="C28" s="206" t="s">
        <v>4</v>
      </c>
      <c r="D28" s="207"/>
      <c r="E28" s="318">
        <v>0.08</v>
      </c>
      <c r="F28" s="319"/>
      <c r="G28" s="320"/>
      <c r="H28" s="212">
        <f>E28*(E11+H18)</f>
        <v>134.76502376000002</v>
      </c>
      <c r="I28" s="212"/>
      <c r="J28" s="212"/>
      <c r="K28" s="17"/>
      <c r="L28" s="17"/>
    </row>
    <row r="29" spans="1:12" x14ac:dyDescent="0.25">
      <c r="A29" s="278" t="s">
        <v>36</v>
      </c>
      <c r="B29" s="278"/>
      <c r="C29" s="278"/>
      <c r="D29" s="278"/>
      <c r="E29" s="279">
        <f>SUM(E21:G28)</f>
        <v>0.34800000000000003</v>
      </c>
      <c r="F29" s="280"/>
      <c r="G29" s="281"/>
      <c r="H29" s="282">
        <f>SUM(H21:J28)</f>
        <v>586.2278533560002</v>
      </c>
      <c r="I29" s="282"/>
      <c r="J29" s="282"/>
      <c r="K29" s="17"/>
      <c r="L29" s="17"/>
    </row>
    <row r="30" spans="1:12" x14ac:dyDescent="0.25">
      <c r="A30" s="218" t="s">
        <v>48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17"/>
      <c r="L30" s="17"/>
    </row>
    <row r="31" spans="1:12" x14ac:dyDescent="0.25">
      <c r="A31" s="206" t="s">
        <v>2</v>
      </c>
      <c r="B31" s="208"/>
      <c r="C31" s="324" t="s">
        <v>46</v>
      </c>
      <c r="D31" s="325"/>
      <c r="E31" s="326"/>
      <c r="F31" s="326"/>
      <c r="G31" s="326"/>
      <c r="H31" s="212">
        <f>(3.9*2*25.5)-6%*E5</f>
        <v>114.97260000000001</v>
      </c>
      <c r="I31" s="212"/>
      <c r="J31" s="212"/>
      <c r="K31" s="17"/>
      <c r="L31" s="17"/>
    </row>
    <row r="32" spans="1:12" x14ac:dyDescent="0.25">
      <c r="A32" s="206" t="s">
        <v>7</v>
      </c>
      <c r="B32" s="208"/>
      <c r="C32" s="206" t="s">
        <v>47</v>
      </c>
      <c r="D32" s="208"/>
      <c r="E32" s="315"/>
      <c r="F32" s="315"/>
      <c r="G32" s="315"/>
      <c r="H32" s="212">
        <f>21.63*22</f>
        <v>475.85999999999996</v>
      </c>
      <c r="I32" s="212"/>
      <c r="J32" s="212"/>
      <c r="K32" s="17"/>
      <c r="L32" s="17"/>
    </row>
    <row r="33" spans="1:12" x14ac:dyDescent="0.25">
      <c r="A33" s="206" t="s">
        <v>8</v>
      </c>
      <c r="B33" s="208"/>
      <c r="C33" s="225" t="s">
        <v>49</v>
      </c>
      <c r="D33" s="227"/>
      <c r="E33" s="315"/>
      <c r="F33" s="315"/>
      <c r="G33" s="315"/>
      <c r="H33" s="212">
        <v>36.57</v>
      </c>
      <c r="I33" s="212"/>
      <c r="J33" s="212"/>
      <c r="K33" s="17"/>
      <c r="L33" s="17"/>
    </row>
    <row r="34" spans="1:12" x14ac:dyDescent="0.25">
      <c r="A34" s="206" t="s">
        <v>9</v>
      </c>
      <c r="B34" s="208"/>
      <c r="C34" s="284" t="s">
        <v>28</v>
      </c>
      <c r="D34" s="285"/>
      <c r="E34" s="315"/>
      <c r="F34" s="315"/>
      <c r="G34" s="315"/>
      <c r="H34" s="212"/>
      <c r="I34" s="212"/>
      <c r="J34" s="212"/>
      <c r="K34" s="17"/>
      <c r="L34" s="17"/>
    </row>
    <row r="35" spans="1:12" x14ac:dyDescent="0.25">
      <c r="A35" s="345" t="s">
        <v>38</v>
      </c>
      <c r="B35" s="346"/>
      <c r="C35" s="346"/>
      <c r="D35" s="346"/>
      <c r="E35" s="346"/>
      <c r="F35" s="346"/>
      <c r="G35" s="347"/>
      <c r="H35" s="282">
        <f>SUM(H31:J34)</f>
        <v>627.40260000000001</v>
      </c>
      <c r="I35" s="282"/>
      <c r="J35" s="282"/>
      <c r="K35" s="17"/>
      <c r="L35" s="17"/>
    </row>
    <row r="36" spans="1:12" x14ac:dyDescent="0.25">
      <c r="A36" s="267" t="s">
        <v>72</v>
      </c>
      <c r="B36" s="267"/>
      <c r="C36" s="267"/>
      <c r="D36" s="267"/>
      <c r="E36" s="268">
        <f>H18+H29+H35</f>
        <v>1499.4032503560002</v>
      </c>
      <c r="F36" s="269"/>
      <c r="G36" s="269"/>
      <c r="H36" s="269"/>
      <c r="I36" s="269"/>
      <c r="J36" s="269"/>
      <c r="K36" s="17"/>
      <c r="L36" s="17"/>
    </row>
    <row r="37" spans="1:12" ht="2.25" customHeight="1" x14ac:dyDescent="0.25">
      <c r="A37" s="270"/>
      <c r="B37" s="271"/>
      <c r="C37" s="271"/>
      <c r="D37" s="271"/>
      <c r="E37" s="271"/>
      <c r="F37" s="271"/>
      <c r="G37" s="271"/>
      <c r="H37" s="271"/>
      <c r="I37" s="271"/>
      <c r="J37" s="272"/>
      <c r="K37" s="17"/>
      <c r="L37" s="17"/>
    </row>
    <row r="38" spans="1:12" x14ac:dyDescent="0.25">
      <c r="A38" s="217" t="s">
        <v>176</v>
      </c>
      <c r="B38" s="217"/>
      <c r="C38" s="217"/>
      <c r="D38" s="217"/>
      <c r="E38" s="217"/>
      <c r="F38" s="217"/>
      <c r="G38" s="217"/>
      <c r="H38" s="217"/>
      <c r="I38" s="217"/>
      <c r="J38" s="217"/>
      <c r="K38" s="17"/>
      <c r="L38" s="17"/>
    </row>
    <row r="39" spans="1:12" x14ac:dyDescent="0.25">
      <c r="A39" s="255" t="s">
        <v>2</v>
      </c>
      <c r="B39" s="256"/>
      <c r="C39" s="255" t="s">
        <v>51</v>
      </c>
      <c r="D39" s="256"/>
      <c r="E39" s="11"/>
      <c r="F39" s="13"/>
      <c r="G39" s="12"/>
      <c r="H39" s="257">
        <f>E11/12*5%</f>
        <v>5.8282916666666669</v>
      </c>
      <c r="I39" s="258"/>
      <c r="J39" s="256"/>
      <c r="K39" s="17"/>
      <c r="L39" s="17"/>
    </row>
    <row r="40" spans="1:12" x14ac:dyDescent="0.25">
      <c r="A40" s="255" t="s">
        <v>7</v>
      </c>
      <c r="B40" s="256"/>
      <c r="C40" s="255" t="s">
        <v>52</v>
      </c>
      <c r="D40" s="256"/>
      <c r="E40" s="11"/>
      <c r="F40" s="13"/>
      <c r="G40" s="12"/>
      <c r="H40" s="257">
        <f>H39*8%</f>
        <v>0.46626333333333336</v>
      </c>
      <c r="I40" s="258"/>
      <c r="J40" s="256"/>
      <c r="K40" s="17"/>
      <c r="L40" s="17"/>
    </row>
    <row r="41" spans="1:12" ht="33" customHeight="1" x14ac:dyDescent="0.25">
      <c r="A41" s="259" t="s">
        <v>8</v>
      </c>
      <c r="B41" s="260"/>
      <c r="C41" s="261" t="s">
        <v>53</v>
      </c>
      <c r="D41" s="262"/>
      <c r="E41" s="263"/>
      <c r="F41" s="264"/>
      <c r="G41" s="265"/>
      <c r="H41" s="266">
        <f>E41*E11</f>
        <v>0</v>
      </c>
      <c r="I41" s="266"/>
      <c r="J41" s="266"/>
      <c r="K41" s="17"/>
      <c r="L41" s="17"/>
    </row>
    <row r="42" spans="1:12" x14ac:dyDescent="0.25">
      <c r="A42" s="173" t="s">
        <v>9</v>
      </c>
      <c r="B42" s="173"/>
      <c r="C42" s="206" t="s">
        <v>54</v>
      </c>
      <c r="D42" s="208"/>
      <c r="E42" s="283"/>
      <c r="F42" s="283"/>
      <c r="G42" s="283"/>
      <c r="H42" s="212">
        <f>E11/30/12*7*100%</f>
        <v>27.198694444444445</v>
      </c>
      <c r="I42" s="212"/>
      <c r="J42" s="212"/>
      <c r="K42" s="17"/>
      <c r="L42" s="17"/>
    </row>
    <row r="43" spans="1:12" ht="30" customHeight="1" x14ac:dyDescent="0.25">
      <c r="A43" s="173" t="s">
        <v>10</v>
      </c>
      <c r="B43" s="173"/>
      <c r="C43" s="284" t="s">
        <v>83</v>
      </c>
      <c r="D43" s="285"/>
      <c r="E43" s="283"/>
      <c r="F43" s="283"/>
      <c r="G43" s="283"/>
      <c r="H43" s="212">
        <f>H42*39.8%</f>
        <v>10.825080388888889</v>
      </c>
      <c r="I43" s="212"/>
      <c r="J43" s="212"/>
      <c r="K43" s="17"/>
      <c r="L43" s="17"/>
    </row>
    <row r="44" spans="1:12" ht="31.5" customHeight="1" x14ac:dyDescent="0.25">
      <c r="A44" s="206" t="s">
        <v>11</v>
      </c>
      <c r="B44" s="208"/>
      <c r="C44" s="273" t="s">
        <v>53</v>
      </c>
      <c r="D44" s="274"/>
      <c r="E44" s="209"/>
      <c r="F44" s="210"/>
      <c r="G44" s="211"/>
      <c r="H44" s="275">
        <f>E11*5%</f>
        <v>69.939499999999995</v>
      </c>
      <c r="I44" s="276"/>
      <c r="J44" s="277"/>
      <c r="K44" s="17"/>
      <c r="L44" s="17"/>
    </row>
    <row r="45" spans="1:12" x14ac:dyDescent="0.25">
      <c r="A45" s="278" t="s">
        <v>36</v>
      </c>
      <c r="B45" s="278"/>
      <c r="C45" s="278"/>
      <c r="D45" s="278"/>
      <c r="E45" s="279"/>
      <c r="F45" s="280"/>
      <c r="G45" s="281"/>
      <c r="H45" s="282">
        <f>SUM(H39:J44)</f>
        <v>114.25782983333333</v>
      </c>
      <c r="I45" s="282"/>
      <c r="J45" s="282"/>
      <c r="K45" s="17"/>
      <c r="L45" s="17"/>
    </row>
    <row r="46" spans="1:12" ht="4.5" customHeight="1" x14ac:dyDescent="0.25">
      <c r="E46" s="2"/>
      <c r="F46" s="2"/>
      <c r="G46" s="2"/>
      <c r="H46" s="3"/>
      <c r="I46" s="3"/>
      <c r="J46" s="3"/>
      <c r="K46" s="17"/>
      <c r="L46" s="17"/>
    </row>
    <row r="47" spans="1:12" x14ac:dyDescent="0.25">
      <c r="A47" s="217" t="s">
        <v>173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17"/>
      <c r="L47" s="17"/>
    </row>
    <row r="48" spans="1:12" x14ac:dyDescent="0.25">
      <c r="A48" s="255" t="s">
        <v>2</v>
      </c>
      <c r="B48" s="256"/>
      <c r="C48" s="255" t="s">
        <v>56</v>
      </c>
      <c r="D48" s="256"/>
      <c r="E48" s="11"/>
      <c r="F48" s="13"/>
      <c r="G48" s="12"/>
      <c r="H48" s="257">
        <f>E19/12*5%</f>
        <v>3.2583333333333336E-4</v>
      </c>
      <c r="I48" s="258"/>
      <c r="J48" s="256"/>
      <c r="K48" s="17"/>
      <c r="L48" s="17"/>
    </row>
    <row r="49" spans="1:12" x14ac:dyDescent="0.25">
      <c r="A49" s="255" t="s">
        <v>7</v>
      </c>
      <c r="B49" s="256"/>
      <c r="C49" s="255" t="s">
        <v>57</v>
      </c>
      <c r="D49" s="256"/>
      <c r="E49" s="11"/>
      <c r="F49" s="13"/>
      <c r="G49" s="12"/>
      <c r="H49" s="257">
        <f>E11/30/12</f>
        <v>3.8855277777777779</v>
      </c>
      <c r="I49" s="258"/>
      <c r="J49" s="256"/>
      <c r="K49" s="17"/>
      <c r="L49" s="17"/>
    </row>
    <row r="50" spans="1:12" x14ac:dyDescent="0.25">
      <c r="A50" s="259" t="s">
        <v>8</v>
      </c>
      <c r="B50" s="260"/>
      <c r="C50" s="261" t="s">
        <v>58</v>
      </c>
      <c r="D50" s="262"/>
      <c r="E50" s="263"/>
      <c r="F50" s="264"/>
      <c r="G50" s="265"/>
      <c r="H50" s="266">
        <f>E11/30/12*5*1.5%</f>
        <v>0.29141458333333331</v>
      </c>
      <c r="I50" s="266"/>
      <c r="J50" s="266"/>
      <c r="K50" s="17"/>
      <c r="L50" s="17"/>
    </row>
    <row r="51" spans="1:12" x14ac:dyDescent="0.25">
      <c r="A51" s="173" t="s">
        <v>9</v>
      </c>
      <c r="B51" s="173"/>
      <c r="C51" s="376" t="s">
        <v>59</v>
      </c>
      <c r="D51" s="377"/>
      <c r="E51" s="283"/>
      <c r="F51" s="283"/>
      <c r="G51" s="283"/>
      <c r="H51" s="212">
        <f>E11/30/12*15*8%</f>
        <v>4.662633333333333</v>
      </c>
      <c r="I51" s="212"/>
      <c r="J51" s="212"/>
      <c r="K51" s="17"/>
      <c r="L51" s="17"/>
    </row>
    <row r="52" spans="1:12" x14ac:dyDescent="0.25">
      <c r="A52" s="173" t="s">
        <v>10</v>
      </c>
      <c r="B52" s="173"/>
      <c r="C52" s="284" t="s">
        <v>60</v>
      </c>
      <c r="D52" s="285"/>
      <c r="E52" s="283"/>
      <c r="F52" s="283"/>
      <c r="G52" s="283"/>
      <c r="H52" s="212">
        <f>E19*5%</f>
        <v>3.9100000000000003E-3</v>
      </c>
      <c r="I52" s="212"/>
      <c r="J52" s="212"/>
      <c r="K52" s="17"/>
      <c r="L52" s="17"/>
    </row>
    <row r="53" spans="1:12" x14ac:dyDescent="0.25">
      <c r="A53" s="173" t="s">
        <v>11</v>
      </c>
      <c r="B53" s="173"/>
      <c r="C53" s="284" t="s">
        <v>61</v>
      </c>
      <c r="D53" s="285"/>
      <c r="E53" s="283"/>
      <c r="F53" s="283"/>
      <c r="G53" s="283"/>
      <c r="H53" s="212">
        <f>E11/30/12*5*40%</f>
        <v>7.7710555555555558</v>
      </c>
      <c r="I53" s="212"/>
      <c r="J53" s="212"/>
      <c r="K53" s="17"/>
      <c r="L53" s="17"/>
    </row>
    <row r="54" spans="1:12" ht="31.5" customHeight="1" x14ac:dyDescent="0.25">
      <c r="A54" s="173" t="s">
        <v>39</v>
      </c>
      <c r="B54" s="173"/>
      <c r="C54" s="284" t="s">
        <v>62</v>
      </c>
      <c r="D54" s="285"/>
      <c r="E54" s="283"/>
      <c r="F54" s="283"/>
      <c r="G54" s="283"/>
      <c r="H54" s="212">
        <f>SUM(H48:J53)*39.8%</f>
        <v>6.6127170991666651</v>
      </c>
      <c r="I54" s="212"/>
      <c r="J54" s="212"/>
      <c r="K54" s="17"/>
      <c r="L54" s="17"/>
    </row>
    <row r="55" spans="1:12" x14ac:dyDescent="0.25">
      <c r="A55" s="278" t="s">
        <v>36</v>
      </c>
      <c r="B55" s="278"/>
      <c r="C55" s="278"/>
      <c r="D55" s="278"/>
      <c r="E55" s="279"/>
      <c r="F55" s="280"/>
      <c r="G55" s="281"/>
      <c r="H55" s="282">
        <f>SUM(H48:J54)</f>
        <v>23.227584182499996</v>
      </c>
      <c r="I55" s="282"/>
      <c r="J55" s="282"/>
      <c r="K55" s="17"/>
      <c r="L55" s="17"/>
    </row>
    <row r="56" spans="1:12" x14ac:dyDescent="0.25">
      <c r="A56" s="288" t="s">
        <v>172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17"/>
      <c r="L56" s="17"/>
    </row>
    <row r="57" spans="1:12" ht="31.5" customHeight="1" x14ac:dyDescent="0.25">
      <c r="A57" s="255" t="s">
        <v>2</v>
      </c>
      <c r="B57" s="256"/>
      <c r="C57" s="286" t="s">
        <v>64</v>
      </c>
      <c r="D57" s="287"/>
      <c r="E57" s="11"/>
      <c r="F57" s="13"/>
      <c r="G57" s="12"/>
      <c r="H57" s="257">
        <f>((((E11+(E11/3))*0.3333)/12)*2%)</f>
        <v>1.0360371266666666</v>
      </c>
      <c r="I57" s="258"/>
      <c r="J57" s="256"/>
      <c r="K57" s="17"/>
      <c r="L57" s="17"/>
    </row>
    <row r="58" spans="1:12" ht="28.5" customHeight="1" x14ac:dyDescent="0.25">
      <c r="A58" s="255" t="s">
        <v>7</v>
      </c>
      <c r="B58" s="256"/>
      <c r="C58" s="286" t="s">
        <v>65</v>
      </c>
      <c r="D58" s="287"/>
      <c r="E58" s="11"/>
      <c r="F58" s="13"/>
      <c r="G58" s="12"/>
      <c r="H58" s="257">
        <f>H57*39.8%</f>
        <v>0.41234277641333328</v>
      </c>
      <c r="I58" s="258"/>
      <c r="J58" s="256"/>
      <c r="K58" s="17"/>
      <c r="L58" s="17"/>
    </row>
    <row r="59" spans="1:12" ht="30" customHeight="1" x14ac:dyDescent="0.25">
      <c r="A59" s="259" t="s">
        <v>8</v>
      </c>
      <c r="B59" s="260"/>
      <c r="C59" s="286" t="s">
        <v>66</v>
      </c>
      <c r="D59" s="287"/>
      <c r="E59" s="263"/>
      <c r="F59" s="264"/>
      <c r="G59" s="265"/>
      <c r="H59" s="266">
        <f>(((E11+H16)*0.333)*2%)*39.8%</f>
        <v>4.01659980881076</v>
      </c>
      <c r="I59" s="266"/>
      <c r="J59" s="266"/>
      <c r="K59" s="17"/>
      <c r="L59" s="17"/>
    </row>
    <row r="60" spans="1:12" x14ac:dyDescent="0.25">
      <c r="A60" s="173" t="s">
        <v>9</v>
      </c>
      <c r="B60" s="173"/>
      <c r="C60" s="206" t="s">
        <v>67</v>
      </c>
      <c r="D60" s="208"/>
      <c r="E60" s="283"/>
      <c r="F60" s="283"/>
      <c r="G60" s="283"/>
      <c r="H60" s="212"/>
      <c r="I60" s="212"/>
      <c r="J60" s="212"/>
      <c r="K60" s="17"/>
      <c r="L60" s="17"/>
    </row>
    <row r="61" spans="1:12" ht="35.25" customHeight="1" x14ac:dyDescent="0.25">
      <c r="A61" s="278" t="s">
        <v>36</v>
      </c>
      <c r="B61" s="278"/>
      <c r="C61" s="278"/>
      <c r="D61" s="278"/>
      <c r="E61" s="279"/>
      <c r="F61" s="280"/>
      <c r="G61" s="281"/>
      <c r="H61" s="282">
        <f>SUM(H57:J60)</f>
        <v>5.4649797118907593</v>
      </c>
      <c r="I61" s="282"/>
      <c r="J61" s="282"/>
      <c r="K61" s="17"/>
      <c r="L61" s="17"/>
    </row>
    <row r="62" spans="1:12" x14ac:dyDescent="0.25">
      <c r="A62" s="288" t="s">
        <v>177</v>
      </c>
      <c r="B62" s="288"/>
      <c r="C62" s="288"/>
      <c r="D62" s="288"/>
      <c r="E62" s="288"/>
      <c r="F62" s="288"/>
      <c r="G62" s="288"/>
      <c r="H62" s="288"/>
      <c r="I62" s="288"/>
      <c r="J62" s="288"/>
      <c r="K62" s="17"/>
      <c r="L62" s="17"/>
    </row>
    <row r="63" spans="1:12" ht="30" customHeight="1" x14ac:dyDescent="0.25">
      <c r="A63" s="255" t="s">
        <v>2</v>
      </c>
      <c r="B63" s="256"/>
      <c r="C63" s="286" t="s">
        <v>69</v>
      </c>
      <c r="D63" s="287"/>
      <c r="E63" s="11"/>
      <c r="F63" s="13"/>
      <c r="G63" s="12"/>
      <c r="H63" s="257">
        <f>((((E17+(E17/3))*0.3333)/12)*2%)</f>
        <v>8.9620666666666654E-5</v>
      </c>
      <c r="I63" s="258"/>
      <c r="J63" s="256"/>
      <c r="K63" s="17"/>
      <c r="L63" s="17"/>
    </row>
    <row r="64" spans="1:12" ht="31.5" customHeight="1" x14ac:dyDescent="0.25">
      <c r="A64" s="255" t="s">
        <v>7</v>
      </c>
      <c r="B64" s="256"/>
      <c r="C64" s="286" t="s">
        <v>70</v>
      </c>
      <c r="D64" s="287"/>
      <c r="E64" s="11"/>
      <c r="F64" s="13"/>
      <c r="G64" s="12"/>
      <c r="H64" s="257">
        <f>H63*39.8%</f>
        <v>3.5669025333333325E-5</v>
      </c>
      <c r="I64" s="258"/>
      <c r="J64" s="256"/>
      <c r="K64" s="17"/>
      <c r="L64" s="17"/>
    </row>
    <row r="65" spans="1:12" x14ac:dyDescent="0.25">
      <c r="A65" s="278" t="s">
        <v>36</v>
      </c>
      <c r="B65" s="278"/>
      <c r="C65" s="278"/>
      <c r="D65" s="278"/>
      <c r="E65" s="279"/>
      <c r="F65" s="280"/>
      <c r="G65" s="281"/>
      <c r="H65" s="282">
        <f>SUM(H63:J64)</f>
        <v>1.2528969199999997E-4</v>
      </c>
      <c r="I65" s="282"/>
      <c r="J65" s="282"/>
      <c r="K65" s="17"/>
      <c r="L65" s="17"/>
    </row>
    <row r="66" spans="1:12" x14ac:dyDescent="0.25">
      <c r="A66" s="267" t="s">
        <v>71</v>
      </c>
      <c r="B66" s="267"/>
      <c r="C66" s="267"/>
      <c r="D66" s="267"/>
      <c r="E66" s="268">
        <f>H65+H61+H55</f>
        <v>28.692689184082756</v>
      </c>
      <c r="F66" s="269"/>
      <c r="G66" s="269"/>
      <c r="H66" s="269"/>
      <c r="I66" s="269"/>
      <c r="J66" s="269"/>
      <c r="K66" s="17"/>
      <c r="L66" s="17"/>
    </row>
    <row r="67" spans="1:12" ht="3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7"/>
      <c r="L67" s="17"/>
    </row>
    <row r="68" spans="1:12" x14ac:dyDescent="0.25">
      <c r="A68" s="217" t="s">
        <v>73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17"/>
      <c r="L68" s="17"/>
    </row>
    <row r="69" spans="1:12" x14ac:dyDescent="0.25">
      <c r="A69" s="255" t="s">
        <v>2</v>
      </c>
      <c r="B69" s="256"/>
      <c r="C69" s="255" t="s">
        <v>74</v>
      </c>
      <c r="D69" s="256"/>
      <c r="E69" s="255"/>
      <c r="F69" s="258"/>
      <c r="G69" s="256"/>
      <c r="H69" s="257">
        <v>90</v>
      </c>
      <c r="I69" s="258"/>
      <c r="J69" s="256"/>
      <c r="K69" s="17"/>
      <c r="L69" s="17"/>
    </row>
    <row r="70" spans="1:12" x14ac:dyDescent="0.25">
      <c r="A70" s="255" t="s">
        <v>7</v>
      </c>
      <c r="B70" s="256"/>
      <c r="C70" s="255" t="s">
        <v>75</v>
      </c>
      <c r="D70" s="256"/>
      <c r="E70" s="11"/>
      <c r="F70" s="13"/>
      <c r="G70" s="12"/>
      <c r="H70" s="257"/>
      <c r="I70" s="258"/>
      <c r="J70" s="256"/>
      <c r="K70" s="17"/>
      <c r="L70" s="17"/>
    </row>
    <row r="71" spans="1:12" x14ac:dyDescent="0.25">
      <c r="A71" s="259" t="s">
        <v>8</v>
      </c>
      <c r="B71" s="260"/>
      <c r="C71" s="261" t="s">
        <v>76</v>
      </c>
      <c r="D71" s="262"/>
      <c r="E71" s="263"/>
      <c r="F71" s="264"/>
      <c r="G71" s="265"/>
      <c r="H71" s="266"/>
      <c r="I71" s="266"/>
      <c r="J71" s="266"/>
      <c r="K71" s="17"/>
      <c r="L71" s="17"/>
    </row>
    <row r="72" spans="1:12" x14ac:dyDescent="0.25">
      <c r="A72" s="173" t="s">
        <v>9</v>
      </c>
      <c r="B72" s="173"/>
      <c r="C72" s="206" t="s">
        <v>28</v>
      </c>
      <c r="D72" s="208"/>
      <c r="E72" s="283"/>
      <c r="F72" s="283"/>
      <c r="G72" s="283"/>
      <c r="H72" s="212">
        <f>E30/30/12*15*8%</f>
        <v>0</v>
      </c>
      <c r="I72" s="212"/>
      <c r="J72" s="212"/>
      <c r="K72" s="17"/>
      <c r="L72" s="17"/>
    </row>
    <row r="73" spans="1:12" x14ac:dyDescent="0.25">
      <c r="A73" s="278" t="s">
        <v>36</v>
      </c>
      <c r="B73" s="278"/>
      <c r="C73" s="278"/>
      <c r="D73" s="278"/>
      <c r="E73" s="279"/>
      <c r="F73" s="280"/>
      <c r="G73" s="281"/>
      <c r="H73" s="282">
        <f>SUM(H69:J72)</f>
        <v>90</v>
      </c>
      <c r="I73" s="282"/>
      <c r="J73" s="282"/>
      <c r="K73" s="17"/>
      <c r="L73" s="17"/>
    </row>
    <row r="74" spans="1:12" ht="2.25" customHeight="1" x14ac:dyDescent="0.25">
      <c r="E74" s="2"/>
      <c r="F74" s="2"/>
      <c r="G74" s="2"/>
      <c r="H74" s="3"/>
      <c r="I74" s="3"/>
      <c r="J74" s="3"/>
      <c r="K74" s="17"/>
      <c r="L74" s="17"/>
    </row>
    <row r="75" spans="1:12" x14ac:dyDescent="0.25">
      <c r="A75" s="217" t="s">
        <v>84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17"/>
      <c r="L75" s="17"/>
    </row>
    <row r="76" spans="1:12" x14ac:dyDescent="0.25">
      <c r="A76" s="255" t="s">
        <v>2</v>
      </c>
      <c r="B76" s="256"/>
      <c r="C76" s="255" t="s">
        <v>77</v>
      </c>
      <c r="D76" s="256"/>
      <c r="E76" s="327">
        <v>7.0000000000000007E-2</v>
      </c>
      <c r="F76" s="258"/>
      <c r="G76" s="256"/>
      <c r="H76" s="257">
        <f>(H73+E66+H45+E36+E11)*E76</f>
        <v>219.18006385613916</v>
      </c>
      <c r="I76" s="258"/>
      <c r="J76" s="256"/>
      <c r="K76" s="17"/>
      <c r="L76" s="17"/>
    </row>
    <row r="77" spans="1:12" x14ac:dyDescent="0.25">
      <c r="A77" s="255" t="s">
        <v>7</v>
      </c>
      <c r="B77" s="256"/>
      <c r="C77" s="255" t="s">
        <v>12</v>
      </c>
      <c r="D77" s="256"/>
      <c r="E77" s="327">
        <v>9.9999049397341402E-2</v>
      </c>
      <c r="F77" s="258"/>
      <c r="G77" s="256"/>
      <c r="H77" s="257">
        <f>E77*(H73+E66+H45+E36+E11)</f>
        <v>313.11140046374999</v>
      </c>
      <c r="I77" s="258"/>
      <c r="J77" s="256"/>
      <c r="K77" s="17"/>
      <c r="L77" s="17"/>
    </row>
    <row r="78" spans="1:12" x14ac:dyDescent="0.25">
      <c r="A78" s="259" t="s">
        <v>8</v>
      </c>
      <c r="B78" s="260"/>
      <c r="C78" s="261" t="s">
        <v>78</v>
      </c>
      <c r="D78" s="262"/>
      <c r="E78" s="338">
        <v>0.85750000000000004</v>
      </c>
      <c r="F78" s="339"/>
      <c r="G78" s="340"/>
      <c r="H78" s="266">
        <f>(H73+E66+H45+E36+E11)/E78</f>
        <v>3651.4796144296397</v>
      </c>
      <c r="I78" s="266"/>
      <c r="J78" s="266"/>
      <c r="K78" s="17"/>
      <c r="L78" s="17"/>
    </row>
    <row r="79" spans="1:12" x14ac:dyDescent="0.25">
      <c r="A79" s="173" t="s">
        <v>9</v>
      </c>
      <c r="B79" s="173"/>
      <c r="C79" s="206" t="s">
        <v>79</v>
      </c>
      <c r="D79" s="208"/>
      <c r="E79" s="283">
        <v>1.6500000000000001E-2</v>
      </c>
      <c r="F79" s="283"/>
      <c r="G79" s="283"/>
      <c r="H79" s="212">
        <f>E79*D87</f>
        <v>60.446760000000005</v>
      </c>
      <c r="I79" s="212"/>
      <c r="J79" s="212"/>
      <c r="K79" s="17"/>
      <c r="L79" s="17"/>
    </row>
    <row r="80" spans="1:12" x14ac:dyDescent="0.25">
      <c r="A80" s="173" t="s">
        <v>9</v>
      </c>
      <c r="B80" s="173"/>
      <c r="C80" s="206" t="s">
        <v>80</v>
      </c>
      <c r="D80" s="208"/>
      <c r="E80" s="283">
        <v>7.5999999999999998E-2</v>
      </c>
      <c r="F80" s="283"/>
      <c r="G80" s="283"/>
      <c r="H80" s="212">
        <f>E80*D87</f>
        <v>278.42144000000002</v>
      </c>
      <c r="I80" s="212"/>
      <c r="J80" s="212"/>
      <c r="K80" s="17"/>
      <c r="L80" s="17"/>
    </row>
    <row r="81" spans="1:12" x14ac:dyDescent="0.25">
      <c r="A81" s="173" t="s">
        <v>10</v>
      </c>
      <c r="B81" s="173"/>
      <c r="C81" s="206" t="s">
        <v>81</v>
      </c>
      <c r="D81" s="208"/>
      <c r="E81" s="283"/>
      <c r="F81" s="283"/>
      <c r="G81" s="283"/>
      <c r="H81" s="212"/>
      <c r="I81" s="212"/>
      <c r="J81" s="212"/>
      <c r="K81" s="17"/>
      <c r="L81" s="17"/>
    </row>
    <row r="82" spans="1:12" x14ac:dyDescent="0.25">
      <c r="A82" s="173" t="s">
        <v>11</v>
      </c>
      <c r="B82" s="173"/>
      <c r="C82" s="206" t="s">
        <v>82</v>
      </c>
      <c r="D82" s="208"/>
      <c r="E82" s="283">
        <v>0.05</v>
      </c>
      <c r="F82" s="283"/>
      <c r="G82" s="283"/>
      <c r="H82" s="212">
        <f>E82*D87</f>
        <v>183.17200000000003</v>
      </c>
      <c r="I82" s="212"/>
      <c r="J82" s="212"/>
      <c r="K82" s="17"/>
      <c r="L82" s="17"/>
    </row>
    <row r="83" spans="1:12" x14ac:dyDescent="0.25">
      <c r="A83" s="278" t="s">
        <v>36</v>
      </c>
      <c r="B83" s="278"/>
      <c r="C83" s="278"/>
      <c r="D83" s="278"/>
      <c r="E83" s="279"/>
      <c r="F83" s="280"/>
      <c r="G83" s="281"/>
      <c r="H83" s="282">
        <f>H76+H77+H79+H80+H82</f>
        <v>1054.3316643198893</v>
      </c>
      <c r="I83" s="282"/>
      <c r="J83" s="282"/>
      <c r="K83" s="17"/>
      <c r="L83" s="17"/>
    </row>
    <row r="84" spans="1:12" ht="1.5" customHeight="1" x14ac:dyDescent="0.25">
      <c r="E84" s="2"/>
      <c r="F84" s="2"/>
      <c r="G84" s="2"/>
      <c r="H84" s="3"/>
      <c r="I84" s="3"/>
      <c r="J84" s="3"/>
      <c r="K84" s="17"/>
      <c r="L84" s="17"/>
    </row>
    <row r="85" spans="1:12" x14ac:dyDescent="0.25">
      <c r="A85" s="311" t="s">
        <v>85</v>
      </c>
      <c r="B85" s="311"/>
      <c r="C85" s="311"/>
      <c r="D85" s="311"/>
      <c r="E85" s="311"/>
      <c r="F85" s="311"/>
      <c r="G85" s="311"/>
      <c r="H85" s="212">
        <f>SUM(H83+H73+E66+H45+E36+E11)</f>
        <v>4185.4754336933056</v>
      </c>
      <c r="I85" s="212"/>
      <c r="J85" s="212"/>
      <c r="K85" s="17"/>
      <c r="L85" s="17"/>
    </row>
    <row r="86" spans="1:1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x14ac:dyDescent="0.25">
      <c r="A87" s="17"/>
      <c r="B87" s="17"/>
      <c r="C87" s="17"/>
      <c r="D87" s="97">
        <v>3663.44</v>
      </c>
      <c r="E87" s="17"/>
      <c r="F87" s="17"/>
      <c r="G87" s="17"/>
      <c r="H87" s="17"/>
      <c r="I87" s="17"/>
      <c r="J87" s="17"/>
      <c r="K87" s="17"/>
      <c r="L87" s="17"/>
    </row>
    <row r="88" spans="1:1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</sheetData>
  <mergeCells count="232">
    <mergeCell ref="A79:B79"/>
    <mergeCell ref="C79:D79"/>
    <mergeCell ref="E79:G79"/>
    <mergeCell ref="H79:J79"/>
    <mergeCell ref="A80:B80"/>
    <mergeCell ref="C80:D80"/>
    <mergeCell ref="E80:G80"/>
    <mergeCell ref="H80:J80"/>
    <mergeCell ref="A85:G85"/>
    <mergeCell ref="H85:J85"/>
    <mergeCell ref="A81:B81"/>
    <mergeCell ref="C81:D81"/>
    <mergeCell ref="E81:G81"/>
    <mergeCell ref="H81:J81"/>
    <mergeCell ref="A82:B82"/>
    <mergeCell ref="C82:D82"/>
    <mergeCell ref="E82:G82"/>
    <mergeCell ref="H82:J82"/>
    <mergeCell ref="A83:D83"/>
    <mergeCell ref="E83:G83"/>
    <mergeCell ref="H83:J83"/>
    <mergeCell ref="A76:B76"/>
    <mergeCell ref="C76:D76"/>
    <mergeCell ref="A77:B77"/>
    <mergeCell ref="C77:D77"/>
    <mergeCell ref="E77:G77"/>
    <mergeCell ref="H77:J77"/>
    <mergeCell ref="A78:B78"/>
    <mergeCell ref="C78:D78"/>
    <mergeCell ref="E78:G78"/>
    <mergeCell ref="H78:J78"/>
    <mergeCell ref="A51:B51"/>
    <mergeCell ref="C51:D51"/>
    <mergeCell ref="E51:G51"/>
    <mergeCell ref="H51:J51"/>
    <mergeCell ref="A52:B52"/>
    <mergeCell ref="C52:D52"/>
    <mergeCell ref="A53:B53"/>
    <mergeCell ref="C53:D53"/>
    <mergeCell ref="E53:G53"/>
    <mergeCell ref="H53:J53"/>
    <mergeCell ref="A36:D36"/>
    <mergeCell ref="E36:J36"/>
    <mergeCell ref="A38:J38"/>
    <mergeCell ref="A39:B39"/>
    <mergeCell ref="C39:D39"/>
    <mergeCell ref="A40:B40"/>
    <mergeCell ref="C40:D40"/>
    <mergeCell ref="H40:J40"/>
    <mergeCell ref="A41:B41"/>
    <mergeCell ref="C41:D41"/>
    <mergeCell ref="E41:G41"/>
    <mergeCell ref="H41:J41"/>
    <mergeCell ref="A22:B22"/>
    <mergeCell ref="A23:B23"/>
    <mergeCell ref="A24:B24"/>
    <mergeCell ref="A25:B25"/>
    <mergeCell ref="A26:B26"/>
    <mergeCell ref="A27:B27"/>
    <mergeCell ref="A28:B28"/>
    <mergeCell ref="C28:D28"/>
    <mergeCell ref="A29:D29"/>
    <mergeCell ref="C24:D24"/>
    <mergeCell ref="A3:J3"/>
    <mergeCell ref="A1:C1"/>
    <mergeCell ref="D1:J1"/>
    <mergeCell ref="A2:J2"/>
    <mergeCell ref="A4:J4"/>
    <mergeCell ref="B5:D5"/>
    <mergeCell ref="B6:D6"/>
    <mergeCell ref="B7:D7"/>
    <mergeCell ref="E7:J7"/>
    <mergeCell ref="B8:D8"/>
    <mergeCell ref="E8:J8"/>
    <mergeCell ref="B9:D9"/>
    <mergeCell ref="E9:J9"/>
    <mergeCell ref="E5:J5"/>
    <mergeCell ref="E6:J6"/>
    <mergeCell ref="B10:D10"/>
    <mergeCell ref="E10:J10"/>
    <mergeCell ref="A11:D11"/>
    <mergeCell ref="E11:J11"/>
    <mergeCell ref="A12:D12"/>
    <mergeCell ref="E12:J12"/>
    <mergeCell ref="A13:J13"/>
    <mergeCell ref="A14:J14"/>
    <mergeCell ref="A15:J15"/>
    <mergeCell ref="C21:D21"/>
    <mergeCell ref="E21:G21"/>
    <mergeCell ref="H21:J21"/>
    <mergeCell ref="E16:G16"/>
    <mergeCell ref="H16:J16"/>
    <mergeCell ref="E17:G17"/>
    <mergeCell ref="H17:J17"/>
    <mergeCell ref="B16:D16"/>
    <mergeCell ref="B17:D17"/>
    <mergeCell ref="A18:G18"/>
    <mergeCell ref="H18:J18"/>
    <mergeCell ref="B19:D19"/>
    <mergeCell ref="E19:G19"/>
    <mergeCell ref="H19:J19"/>
    <mergeCell ref="A20:J20"/>
    <mergeCell ref="A21:B21"/>
    <mergeCell ref="E24:G24"/>
    <mergeCell ref="H24:J24"/>
    <mergeCell ref="C25:D25"/>
    <mergeCell ref="E25:G25"/>
    <mergeCell ref="H25:J25"/>
    <mergeCell ref="C22:D22"/>
    <mergeCell ref="E22:G22"/>
    <mergeCell ref="H22:J22"/>
    <mergeCell ref="C23:D23"/>
    <mergeCell ref="E23:G23"/>
    <mergeCell ref="H23:J23"/>
    <mergeCell ref="E28:G28"/>
    <mergeCell ref="H28:J28"/>
    <mergeCell ref="A30:J30"/>
    <mergeCell ref="C31:D31"/>
    <mergeCell ref="E31:G31"/>
    <mergeCell ref="H31:J31"/>
    <mergeCell ref="C26:D26"/>
    <mergeCell ref="E26:G26"/>
    <mergeCell ref="H26:J26"/>
    <mergeCell ref="C27:D27"/>
    <mergeCell ref="E27:G27"/>
    <mergeCell ref="H27:J27"/>
    <mergeCell ref="E29:G29"/>
    <mergeCell ref="H29:J29"/>
    <mergeCell ref="A31:B31"/>
    <mergeCell ref="A32:B32"/>
    <mergeCell ref="A33:B33"/>
    <mergeCell ref="A34:B34"/>
    <mergeCell ref="A35:G35"/>
    <mergeCell ref="C42:D42"/>
    <mergeCell ref="E42:G42"/>
    <mergeCell ref="H42:J42"/>
    <mergeCell ref="C43:D43"/>
    <mergeCell ref="E43:G43"/>
    <mergeCell ref="H43:J43"/>
    <mergeCell ref="A37:J37"/>
    <mergeCell ref="H39:J39"/>
    <mergeCell ref="A42:B42"/>
    <mergeCell ref="A43:B43"/>
    <mergeCell ref="C34:D34"/>
    <mergeCell ref="E34:G34"/>
    <mergeCell ref="H34:J34"/>
    <mergeCell ref="H35:J35"/>
    <mergeCell ref="C32:D32"/>
    <mergeCell ref="E32:G32"/>
    <mergeCell ref="H32:J32"/>
    <mergeCell ref="C33:D33"/>
    <mergeCell ref="E33:G33"/>
    <mergeCell ref="H33:J33"/>
    <mergeCell ref="H48:J48"/>
    <mergeCell ref="E50:G50"/>
    <mergeCell ref="H50:J50"/>
    <mergeCell ref="E44:G44"/>
    <mergeCell ref="H44:J44"/>
    <mergeCell ref="A44:B44"/>
    <mergeCell ref="C44:D44"/>
    <mergeCell ref="A45:D45"/>
    <mergeCell ref="E45:G45"/>
    <mergeCell ref="H45:J45"/>
    <mergeCell ref="A47:J47"/>
    <mergeCell ref="A48:B48"/>
    <mergeCell ref="C48:D48"/>
    <mergeCell ref="A49:B49"/>
    <mergeCell ref="C49:D49"/>
    <mergeCell ref="H49:J49"/>
    <mergeCell ref="A50:B50"/>
    <mergeCell ref="C50:D50"/>
    <mergeCell ref="H57:J57"/>
    <mergeCell ref="H58:J58"/>
    <mergeCell ref="E52:G52"/>
    <mergeCell ref="H52:J52"/>
    <mergeCell ref="H55:J55"/>
    <mergeCell ref="A54:B54"/>
    <mergeCell ref="C54:D54"/>
    <mergeCell ref="E54:G54"/>
    <mergeCell ref="H54:J54"/>
    <mergeCell ref="A55:D55"/>
    <mergeCell ref="E55:G55"/>
    <mergeCell ref="A56:J56"/>
    <mergeCell ref="A57:B57"/>
    <mergeCell ref="C57:D57"/>
    <mergeCell ref="A58:B58"/>
    <mergeCell ref="C58:D58"/>
    <mergeCell ref="A66:D66"/>
    <mergeCell ref="E66:J66"/>
    <mergeCell ref="E72:G72"/>
    <mergeCell ref="H72:J72"/>
    <mergeCell ref="E76:G76"/>
    <mergeCell ref="H76:J76"/>
    <mergeCell ref="A69:B69"/>
    <mergeCell ref="C69:D69"/>
    <mergeCell ref="E69:G69"/>
    <mergeCell ref="H69:J69"/>
    <mergeCell ref="H70:J70"/>
    <mergeCell ref="A68:J68"/>
    <mergeCell ref="A70:B70"/>
    <mergeCell ref="C70:D70"/>
    <mergeCell ref="A71:B71"/>
    <mergeCell ref="C71:D71"/>
    <mergeCell ref="E71:G71"/>
    <mergeCell ref="H71:J71"/>
    <mergeCell ref="A72:B72"/>
    <mergeCell ref="C72:D72"/>
    <mergeCell ref="A73:D73"/>
    <mergeCell ref="E73:G73"/>
    <mergeCell ref="H73:J73"/>
    <mergeCell ref="A75:J75"/>
    <mergeCell ref="E65:G65"/>
    <mergeCell ref="H65:J65"/>
    <mergeCell ref="H59:J59"/>
    <mergeCell ref="H61:J61"/>
    <mergeCell ref="A64:B64"/>
    <mergeCell ref="C64:D64"/>
    <mergeCell ref="H64:J64"/>
    <mergeCell ref="A62:J62"/>
    <mergeCell ref="A63:B63"/>
    <mergeCell ref="C63:D63"/>
    <mergeCell ref="H63:J63"/>
    <mergeCell ref="A65:D65"/>
    <mergeCell ref="A59:B59"/>
    <mergeCell ref="C59:D59"/>
    <mergeCell ref="E59:G59"/>
    <mergeCell ref="A60:B60"/>
    <mergeCell ref="C60:D60"/>
    <mergeCell ref="E60:G60"/>
    <mergeCell ref="H60:J60"/>
    <mergeCell ref="A61:D61"/>
    <mergeCell ref="E61:G61"/>
  </mergeCells>
  <pageMargins left="1" right="1" top="1" bottom="1" header="0.5" footer="0.5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1"/>
  <sheetViews>
    <sheetView showWhiteSpace="0" view="pageLayout" zoomScaleNormal="100" workbookViewId="0">
      <selection activeCell="H57" sqref="H57:J57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" customWidth="1"/>
    <col min="5" max="5" width="3.42578125" customWidth="1"/>
    <col min="6" max="6" width="4.140625" customWidth="1"/>
    <col min="7" max="7" width="1" customWidth="1"/>
    <col min="8" max="8" width="3" customWidth="1"/>
    <col min="9" max="9" width="5.7109375" hidden="1" customWidth="1"/>
    <col min="10" max="10" width="8.7109375" customWidth="1"/>
  </cols>
  <sheetData>
    <row r="1" spans="1:12" x14ac:dyDescent="0.25">
      <c r="A1" s="368" t="s">
        <v>0</v>
      </c>
      <c r="B1" s="368"/>
      <c r="C1" s="368"/>
      <c r="D1" s="369" t="s">
        <v>166</v>
      </c>
      <c r="E1" s="370"/>
      <c r="F1" s="370"/>
      <c r="G1" s="370"/>
      <c r="H1" s="370"/>
      <c r="I1" s="370"/>
      <c r="J1" s="371"/>
      <c r="K1" s="17"/>
      <c r="L1" s="17"/>
    </row>
    <row r="2" spans="1:12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"/>
      <c r="L2" s="17"/>
    </row>
    <row r="3" spans="1:12" x14ac:dyDescent="0.25">
      <c r="A3" s="372" t="s">
        <v>30</v>
      </c>
      <c r="B3" s="373"/>
      <c r="C3" s="373"/>
      <c r="D3" s="373"/>
      <c r="E3" s="373"/>
      <c r="F3" s="373"/>
      <c r="G3" s="373"/>
      <c r="H3" s="373"/>
      <c r="I3" s="373"/>
      <c r="J3" s="374"/>
      <c r="K3" s="17"/>
      <c r="L3" s="17"/>
    </row>
    <row r="4" spans="1:12" x14ac:dyDescent="0.25">
      <c r="A4" s="173" t="s">
        <v>31</v>
      </c>
      <c r="B4" s="173"/>
      <c r="C4" s="173"/>
      <c r="D4" s="173"/>
      <c r="E4" s="173"/>
      <c r="F4" s="173"/>
      <c r="G4" s="173"/>
      <c r="H4" s="173"/>
      <c r="I4" s="173"/>
      <c r="J4" s="173"/>
      <c r="K4" s="17"/>
      <c r="L4" s="17"/>
    </row>
    <row r="5" spans="1:12" x14ac:dyDescent="0.25">
      <c r="A5" s="8" t="s">
        <v>2</v>
      </c>
      <c r="B5" s="353" t="s">
        <v>1</v>
      </c>
      <c r="C5" s="354"/>
      <c r="D5" s="355"/>
      <c r="E5" s="375">
        <v>1398.79</v>
      </c>
      <c r="F5" s="173"/>
      <c r="G5" s="173"/>
      <c r="H5" s="173"/>
      <c r="I5" s="173"/>
      <c r="J5" s="173"/>
      <c r="K5" s="17"/>
      <c r="L5" s="17"/>
    </row>
    <row r="6" spans="1:12" x14ac:dyDescent="0.25">
      <c r="A6" s="8" t="s">
        <v>7</v>
      </c>
      <c r="B6" s="353" t="s">
        <v>25</v>
      </c>
      <c r="C6" s="354"/>
      <c r="D6" s="355"/>
      <c r="E6" s="356"/>
      <c r="F6" s="357"/>
      <c r="G6" s="357"/>
      <c r="H6" s="357"/>
      <c r="I6" s="357"/>
      <c r="J6" s="358"/>
      <c r="K6" s="17"/>
      <c r="L6" s="17"/>
    </row>
    <row r="7" spans="1:12" x14ac:dyDescent="0.25">
      <c r="A7" s="8" t="s">
        <v>8</v>
      </c>
      <c r="B7" s="353" t="s">
        <v>26</v>
      </c>
      <c r="C7" s="354"/>
      <c r="D7" s="355"/>
      <c r="E7" s="356"/>
      <c r="F7" s="357"/>
      <c r="G7" s="357"/>
      <c r="H7" s="357"/>
      <c r="I7" s="357"/>
      <c r="J7" s="358"/>
      <c r="K7" s="17"/>
      <c r="L7" s="17"/>
    </row>
    <row r="8" spans="1:12" x14ac:dyDescent="0.25">
      <c r="A8" s="8" t="s">
        <v>9</v>
      </c>
      <c r="B8" s="353" t="s">
        <v>27</v>
      </c>
      <c r="C8" s="354"/>
      <c r="D8" s="355"/>
      <c r="E8" s="356"/>
      <c r="F8" s="357"/>
      <c r="G8" s="357"/>
      <c r="H8" s="357"/>
      <c r="I8" s="357"/>
      <c r="J8" s="358"/>
      <c r="K8" s="17"/>
      <c r="L8" s="17"/>
    </row>
    <row r="9" spans="1:12" x14ac:dyDescent="0.25">
      <c r="A9" s="8" t="s">
        <v>10</v>
      </c>
      <c r="B9" s="353" t="s">
        <v>28</v>
      </c>
      <c r="C9" s="354"/>
      <c r="D9" s="355"/>
      <c r="E9" s="283"/>
      <c r="F9" s="283"/>
      <c r="G9" s="283"/>
      <c r="H9" s="283"/>
      <c r="I9" s="283"/>
      <c r="J9" s="283"/>
      <c r="K9" s="17"/>
      <c r="L9" s="17"/>
    </row>
    <row r="10" spans="1:12" ht="32.25" customHeight="1" x14ac:dyDescent="0.25">
      <c r="A10" s="16" t="s">
        <v>11</v>
      </c>
      <c r="B10" s="359" t="s">
        <v>92</v>
      </c>
      <c r="C10" s="360"/>
      <c r="D10" s="361"/>
      <c r="E10" s="173"/>
      <c r="F10" s="173"/>
      <c r="G10" s="173"/>
      <c r="H10" s="173"/>
      <c r="I10" s="173"/>
      <c r="J10" s="173"/>
      <c r="K10" s="17"/>
      <c r="L10" s="17"/>
    </row>
    <row r="11" spans="1:12" x14ac:dyDescent="0.25">
      <c r="A11" s="278" t="s">
        <v>38</v>
      </c>
      <c r="B11" s="278"/>
      <c r="C11" s="278"/>
      <c r="D11" s="278"/>
      <c r="E11" s="282">
        <f>SUM(E5:J10)</f>
        <v>1398.79</v>
      </c>
      <c r="F11" s="282"/>
      <c r="G11" s="282"/>
      <c r="H11" s="282"/>
      <c r="I11" s="282"/>
      <c r="J11" s="282"/>
      <c r="K11" s="17"/>
      <c r="L11" s="17"/>
    </row>
    <row r="12" spans="1:12" ht="31.5" customHeight="1" x14ac:dyDescent="0.25">
      <c r="A12" s="199" t="s">
        <v>29</v>
      </c>
      <c r="B12" s="200"/>
      <c r="C12" s="200"/>
      <c r="D12" s="201"/>
      <c r="E12" s="202">
        <f>E11*E29</f>
        <v>486.77892000000003</v>
      </c>
      <c r="F12" s="203"/>
      <c r="G12" s="203"/>
      <c r="H12" s="203"/>
      <c r="I12" s="203"/>
      <c r="J12" s="204"/>
      <c r="K12" s="17"/>
      <c r="L12" s="17"/>
    </row>
    <row r="13" spans="1:12" ht="1.5" customHeight="1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"/>
      <c r="L13" s="17"/>
    </row>
    <row r="14" spans="1:12" x14ac:dyDescent="0.25">
      <c r="A14" s="217" t="s">
        <v>32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17"/>
      <c r="L14" s="17"/>
    </row>
    <row r="15" spans="1:12" x14ac:dyDescent="0.25">
      <c r="A15" s="218" t="s">
        <v>175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17"/>
      <c r="L15" s="17"/>
    </row>
    <row r="16" spans="1:12" x14ac:dyDescent="0.25">
      <c r="A16" s="8" t="s">
        <v>2</v>
      </c>
      <c r="B16" s="206" t="s">
        <v>34</v>
      </c>
      <c r="C16" s="207"/>
      <c r="D16" s="208"/>
      <c r="E16" s="219">
        <v>8.3299999999999999E-2</v>
      </c>
      <c r="F16" s="220"/>
      <c r="G16" s="221"/>
      <c r="H16" s="212">
        <f>E16*E11</f>
        <v>116.51920699999999</v>
      </c>
      <c r="I16" s="212"/>
      <c r="J16" s="212"/>
      <c r="K16" s="17"/>
      <c r="L16" s="17"/>
    </row>
    <row r="17" spans="1:12" x14ac:dyDescent="0.25">
      <c r="A17" s="8" t="s">
        <v>7</v>
      </c>
      <c r="B17" s="206" t="s">
        <v>35</v>
      </c>
      <c r="C17" s="207"/>
      <c r="D17" s="208"/>
      <c r="E17" s="209">
        <v>0.121</v>
      </c>
      <c r="F17" s="210"/>
      <c r="G17" s="211"/>
      <c r="H17" s="212">
        <f>E17*E11</f>
        <v>169.25359</v>
      </c>
      <c r="I17" s="212"/>
      <c r="J17" s="212"/>
      <c r="K17" s="17"/>
      <c r="L17" s="17"/>
    </row>
    <row r="18" spans="1:12" x14ac:dyDescent="0.25">
      <c r="A18" s="213" t="s">
        <v>36</v>
      </c>
      <c r="B18" s="214"/>
      <c r="C18" s="214"/>
      <c r="D18" s="214"/>
      <c r="E18" s="214"/>
      <c r="F18" s="214"/>
      <c r="G18" s="215"/>
      <c r="H18" s="216">
        <f>SUM(H16:J17)</f>
        <v>285.77279699999997</v>
      </c>
      <c r="I18" s="216"/>
      <c r="J18" s="216"/>
      <c r="K18" s="17"/>
      <c r="L18" s="17"/>
    </row>
    <row r="19" spans="1:12" ht="35.25" customHeight="1" x14ac:dyDescent="0.25">
      <c r="A19" s="9" t="s">
        <v>8</v>
      </c>
      <c r="B19" s="225" t="s">
        <v>37</v>
      </c>
      <c r="C19" s="226"/>
      <c r="D19" s="227"/>
      <c r="E19" s="228">
        <v>7.8200000000000006E-2</v>
      </c>
      <c r="F19" s="229"/>
      <c r="G19" s="230"/>
      <c r="H19" s="231">
        <f>E11*E19</f>
        <v>109.385378</v>
      </c>
      <c r="I19" s="232"/>
      <c r="J19" s="233"/>
      <c r="K19" s="17"/>
      <c r="L19" s="17"/>
    </row>
    <row r="20" spans="1:12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7"/>
      <c r="L20" s="17"/>
    </row>
    <row r="21" spans="1:12" x14ac:dyDescent="0.25">
      <c r="A21" s="206" t="s">
        <v>2</v>
      </c>
      <c r="B21" s="208"/>
      <c r="C21" s="324" t="s">
        <v>3</v>
      </c>
      <c r="D21" s="325"/>
      <c r="E21" s="326">
        <v>0.2</v>
      </c>
      <c r="F21" s="326"/>
      <c r="G21" s="326"/>
      <c r="H21" s="212">
        <f>E21*(E11+H18)</f>
        <v>336.91255940000002</v>
      </c>
      <c r="I21" s="212"/>
      <c r="J21" s="212"/>
      <c r="K21" s="17"/>
      <c r="L21" s="17"/>
    </row>
    <row r="22" spans="1:12" x14ac:dyDescent="0.25">
      <c r="A22" s="206" t="s">
        <v>7</v>
      </c>
      <c r="B22" s="208"/>
      <c r="C22" s="206" t="s">
        <v>41</v>
      </c>
      <c r="D22" s="208"/>
      <c r="E22" s="315">
        <v>2.5000000000000001E-2</v>
      </c>
      <c r="F22" s="315"/>
      <c r="G22" s="315"/>
      <c r="H22" s="212">
        <f>E22*(E11+H18)</f>
        <v>42.114069925000003</v>
      </c>
      <c r="I22" s="212"/>
      <c r="J22" s="212"/>
      <c r="K22" s="17"/>
      <c r="L22" s="17"/>
    </row>
    <row r="23" spans="1:12" x14ac:dyDescent="0.25">
      <c r="A23" s="206" t="s">
        <v>8</v>
      </c>
      <c r="B23" s="208"/>
      <c r="C23" s="351" t="s">
        <v>42</v>
      </c>
      <c r="D23" s="352"/>
      <c r="E23" s="337">
        <v>0.01</v>
      </c>
      <c r="F23" s="337"/>
      <c r="G23" s="337"/>
      <c r="H23" s="212">
        <f>E23*(E11+H18)</f>
        <v>16.845627970000002</v>
      </c>
      <c r="I23" s="212"/>
      <c r="J23" s="212"/>
      <c r="K23" s="17"/>
      <c r="L23" s="17"/>
    </row>
    <row r="24" spans="1:12" x14ac:dyDescent="0.25">
      <c r="A24" s="206" t="s">
        <v>9</v>
      </c>
      <c r="B24" s="208"/>
      <c r="C24" s="206" t="s">
        <v>43</v>
      </c>
      <c r="D24" s="208"/>
      <c r="E24" s="315">
        <v>1.4999999999999999E-2</v>
      </c>
      <c r="F24" s="315"/>
      <c r="G24" s="315"/>
      <c r="H24" s="212">
        <f>E24*(E11+H18)</f>
        <v>25.268441955</v>
      </c>
      <c r="I24" s="212"/>
      <c r="J24" s="212"/>
      <c r="K24" s="17"/>
      <c r="L24" s="17"/>
    </row>
    <row r="25" spans="1:12" x14ac:dyDescent="0.25">
      <c r="A25" s="206" t="s">
        <v>10</v>
      </c>
      <c r="B25" s="208"/>
      <c r="C25" s="206" t="s">
        <v>44</v>
      </c>
      <c r="D25" s="208"/>
      <c r="E25" s="315">
        <v>0.01</v>
      </c>
      <c r="F25" s="315"/>
      <c r="G25" s="315"/>
      <c r="H25" s="212">
        <f>E25*(E11+H18)</f>
        <v>16.845627970000002</v>
      </c>
      <c r="I25" s="212"/>
      <c r="J25" s="212"/>
      <c r="K25" s="17"/>
      <c r="L25" s="17"/>
    </row>
    <row r="26" spans="1:12" x14ac:dyDescent="0.25">
      <c r="A26" s="206" t="s">
        <v>11</v>
      </c>
      <c r="B26" s="208"/>
      <c r="C26" s="206" t="s">
        <v>6</v>
      </c>
      <c r="D26" s="208"/>
      <c r="E26" s="315">
        <v>6.0000000000000001E-3</v>
      </c>
      <c r="F26" s="315"/>
      <c r="G26" s="315"/>
      <c r="H26" s="212">
        <f>E26*(E11+H18)</f>
        <v>10.107376782000001</v>
      </c>
      <c r="I26" s="212"/>
      <c r="J26" s="212"/>
      <c r="K26" s="17"/>
      <c r="L26" s="17"/>
    </row>
    <row r="27" spans="1:12" x14ac:dyDescent="0.25">
      <c r="A27" s="206" t="s">
        <v>39</v>
      </c>
      <c r="B27" s="208"/>
      <c r="C27" s="206" t="s">
        <v>5</v>
      </c>
      <c r="D27" s="208"/>
      <c r="E27" s="315">
        <v>2E-3</v>
      </c>
      <c r="F27" s="315"/>
      <c r="G27" s="315"/>
      <c r="H27" s="212">
        <f>E27*(E11+H18)</f>
        <v>3.3691255940000002</v>
      </c>
      <c r="I27" s="212"/>
      <c r="J27" s="212"/>
      <c r="K27" s="17"/>
      <c r="L27" s="17"/>
    </row>
    <row r="28" spans="1:12" x14ac:dyDescent="0.25">
      <c r="A28" s="316" t="s">
        <v>40</v>
      </c>
      <c r="B28" s="317"/>
      <c r="C28" s="206" t="s">
        <v>4</v>
      </c>
      <c r="D28" s="207"/>
      <c r="E28" s="318">
        <v>0.08</v>
      </c>
      <c r="F28" s="319"/>
      <c r="G28" s="320"/>
      <c r="H28" s="212">
        <f>E28*(E11+H18)</f>
        <v>134.76502376000002</v>
      </c>
      <c r="I28" s="212"/>
      <c r="J28" s="212"/>
      <c r="K28" s="17"/>
      <c r="L28" s="17"/>
    </row>
    <row r="29" spans="1:12" x14ac:dyDescent="0.25">
      <c r="A29" s="278" t="s">
        <v>36</v>
      </c>
      <c r="B29" s="278"/>
      <c r="C29" s="278"/>
      <c r="D29" s="278"/>
      <c r="E29" s="279">
        <f>SUM(E21:G28)</f>
        <v>0.34800000000000003</v>
      </c>
      <c r="F29" s="280"/>
      <c r="G29" s="281"/>
      <c r="H29" s="282">
        <f>SUM(H21:J28)</f>
        <v>586.2278533560002</v>
      </c>
      <c r="I29" s="282"/>
      <c r="J29" s="282"/>
      <c r="K29" s="17"/>
      <c r="L29" s="17"/>
    </row>
    <row r="30" spans="1:12" x14ac:dyDescent="0.25">
      <c r="A30" s="218" t="s">
        <v>48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17"/>
      <c r="L30" s="17"/>
    </row>
    <row r="31" spans="1:12" x14ac:dyDescent="0.25">
      <c r="A31" s="206" t="s">
        <v>2</v>
      </c>
      <c r="B31" s="208"/>
      <c r="C31" s="324" t="s">
        <v>46</v>
      </c>
      <c r="D31" s="325"/>
      <c r="E31" s="326"/>
      <c r="F31" s="326"/>
      <c r="G31" s="326"/>
      <c r="H31" s="212">
        <f>(3.9*2*25.5)-6%*E5</f>
        <v>114.97260000000001</v>
      </c>
      <c r="I31" s="212"/>
      <c r="J31" s="212"/>
      <c r="K31" s="17"/>
      <c r="L31" s="17"/>
    </row>
    <row r="32" spans="1:12" x14ac:dyDescent="0.25">
      <c r="A32" s="206" t="s">
        <v>7</v>
      </c>
      <c r="B32" s="208"/>
      <c r="C32" s="206" t="s">
        <v>47</v>
      </c>
      <c r="D32" s="208"/>
      <c r="E32" s="315"/>
      <c r="F32" s="315"/>
      <c r="G32" s="315"/>
      <c r="H32" s="212">
        <f>21.63*22</f>
        <v>475.85999999999996</v>
      </c>
      <c r="I32" s="212"/>
      <c r="J32" s="212"/>
      <c r="K32" s="17"/>
      <c r="L32" s="17"/>
    </row>
    <row r="33" spans="1:12" x14ac:dyDescent="0.25">
      <c r="A33" s="206" t="s">
        <v>8</v>
      </c>
      <c r="B33" s="208"/>
      <c r="C33" s="225" t="s">
        <v>49</v>
      </c>
      <c r="D33" s="227"/>
      <c r="E33" s="315"/>
      <c r="F33" s="315"/>
      <c r="G33" s="315"/>
      <c r="H33" s="212">
        <v>36.57</v>
      </c>
      <c r="I33" s="212"/>
      <c r="J33" s="212"/>
      <c r="K33" s="17"/>
      <c r="L33" s="17"/>
    </row>
    <row r="34" spans="1:12" x14ac:dyDescent="0.25">
      <c r="A34" s="206" t="s">
        <v>9</v>
      </c>
      <c r="B34" s="208"/>
      <c r="C34" s="284" t="s">
        <v>28</v>
      </c>
      <c r="D34" s="285"/>
      <c r="E34" s="315"/>
      <c r="F34" s="315"/>
      <c r="G34" s="315"/>
      <c r="H34" s="212"/>
      <c r="I34" s="212"/>
      <c r="J34" s="212"/>
      <c r="K34" s="17"/>
      <c r="L34" s="17"/>
    </row>
    <row r="35" spans="1:12" x14ac:dyDescent="0.25">
      <c r="A35" s="345" t="s">
        <v>38</v>
      </c>
      <c r="B35" s="346"/>
      <c r="C35" s="346"/>
      <c r="D35" s="346"/>
      <c r="E35" s="346"/>
      <c r="F35" s="346"/>
      <c r="G35" s="347"/>
      <c r="H35" s="282">
        <f>SUM(H31:J34)</f>
        <v>627.40260000000001</v>
      </c>
      <c r="I35" s="282"/>
      <c r="J35" s="282"/>
      <c r="K35" s="17"/>
      <c r="L35" s="17"/>
    </row>
    <row r="36" spans="1:12" x14ac:dyDescent="0.25">
      <c r="A36" s="267" t="s">
        <v>72</v>
      </c>
      <c r="B36" s="267"/>
      <c r="C36" s="267"/>
      <c r="D36" s="267"/>
      <c r="E36" s="268">
        <f>H18+H29+H35</f>
        <v>1499.4032503560002</v>
      </c>
      <c r="F36" s="269"/>
      <c r="G36" s="269"/>
      <c r="H36" s="269"/>
      <c r="I36" s="269"/>
      <c r="J36" s="269"/>
      <c r="K36" s="17"/>
      <c r="L36" s="17"/>
    </row>
    <row r="37" spans="1:12" ht="2.25" customHeight="1" x14ac:dyDescent="0.25">
      <c r="A37" s="270"/>
      <c r="B37" s="271"/>
      <c r="C37" s="271"/>
      <c r="D37" s="271"/>
      <c r="E37" s="271"/>
      <c r="F37" s="271"/>
      <c r="G37" s="271"/>
      <c r="H37" s="271"/>
      <c r="I37" s="271"/>
      <c r="J37" s="272"/>
      <c r="K37" s="17"/>
      <c r="L37" s="17"/>
    </row>
    <row r="38" spans="1:12" x14ac:dyDescent="0.25">
      <c r="A38" s="217" t="s">
        <v>174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17"/>
      <c r="L38" s="17"/>
    </row>
    <row r="39" spans="1:12" x14ac:dyDescent="0.25">
      <c r="A39" s="255" t="s">
        <v>2</v>
      </c>
      <c r="B39" s="256"/>
      <c r="C39" s="255" t="s">
        <v>51</v>
      </c>
      <c r="D39" s="256"/>
      <c r="E39" s="142"/>
      <c r="F39" s="144"/>
      <c r="G39" s="143"/>
      <c r="H39" s="257">
        <f>E11/12*5%</f>
        <v>5.8282916666666669</v>
      </c>
      <c r="I39" s="258"/>
      <c r="J39" s="256"/>
      <c r="K39" s="17"/>
      <c r="L39" s="17"/>
    </row>
    <row r="40" spans="1:12" x14ac:dyDescent="0.25">
      <c r="A40" s="255" t="s">
        <v>7</v>
      </c>
      <c r="B40" s="256"/>
      <c r="C40" s="255" t="s">
        <v>52</v>
      </c>
      <c r="D40" s="256"/>
      <c r="E40" s="142"/>
      <c r="F40" s="144"/>
      <c r="G40" s="143"/>
      <c r="H40" s="257">
        <f>H39*8%</f>
        <v>0.46626333333333336</v>
      </c>
      <c r="I40" s="258"/>
      <c r="J40" s="256"/>
      <c r="K40" s="17"/>
      <c r="L40" s="17"/>
    </row>
    <row r="41" spans="1:12" ht="33" customHeight="1" x14ac:dyDescent="0.25">
      <c r="A41" s="259" t="s">
        <v>8</v>
      </c>
      <c r="B41" s="260"/>
      <c r="C41" s="261" t="s">
        <v>53</v>
      </c>
      <c r="D41" s="262"/>
      <c r="E41" s="263"/>
      <c r="F41" s="264"/>
      <c r="G41" s="265"/>
      <c r="H41" s="266">
        <f>E41*E11</f>
        <v>0</v>
      </c>
      <c r="I41" s="266"/>
      <c r="J41" s="266"/>
      <c r="K41" s="17"/>
      <c r="L41" s="17"/>
    </row>
    <row r="42" spans="1:12" x14ac:dyDescent="0.25">
      <c r="A42" s="173" t="s">
        <v>9</v>
      </c>
      <c r="B42" s="173"/>
      <c r="C42" s="206" t="s">
        <v>54</v>
      </c>
      <c r="D42" s="208"/>
      <c r="E42" s="283"/>
      <c r="F42" s="283"/>
      <c r="G42" s="283"/>
      <c r="H42" s="212">
        <f>E11/30/12*7*100%</f>
        <v>27.198694444444445</v>
      </c>
      <c r="I42" s="212"/>
      <c r="J42" s="212"/>
      <c r="K42" s="17"/>
      <c r="L42" s="17"/>
    </row>
    <row r="43" spans="1:12" ht="30" customHeight="1" x14ac:dyDescent="0.25">
      <c r="A43" s="173" t="s">
        <v>10</v>
      </c>
      <c r="B43" s="173"/>
      <c r="C43" s="284" t="s">
        <v>83</v>
      </c>
      <c r="D43" s="285"/>
      <c r="E43" s="283"/>
      <c r="F43" s="283"/>
      <c r="G43" s="283"/>
      <c r="H43" s="212">
        <f>H42*39.8%</f>
        <v>10.825080388888889</v>
      </c>
      <c r="I43" s="212"/>
      <c r="J43" s="212"/>
      <c r="K43" s="17"/>
      <c r="L43" s="17"/>
    </row>
    <row r="44" spans="1:12" ht="31.5" customHeight="1" x14ac:dyDescent="0.25">
      <c r="A44" s="206" t="s">
        <v>11</v>
      </c>
      <c r="B44" s="208"/>
      <c r="C44" s="273" t="s">
        <v>53</v>
      </c>
      <c r="D44" s="274"/>
      <c r="E44" s="209"/>
      <c r="F44" s="210"/>
      <c r="G44" s="211"/>
      <c r="H44" s="275">
        <f>E11*5%</f>
        <v>69.939499999999995</v>
      </c>
      <c r="I44" s="276"/>
      <c r="J44" s="277"/>
      <c r="K44" s="17"/>
      <c r="L44" s="17"/>
    </row>
    <row r="45" spans="1:12" x14ac:dyDescent="0.25">
      <c r="A45" s="278" t="s">
        <v>36</v>
      </c>
      <c r="B45" s="278"/>
      <c r="C45" s="278"/>
      <c r="D45" s="278"/>
      <c r="E45" s="279"/>
      <c r="F45" s="280"/>
      <c r="G45" s="281"/>
      <c r="H45" s="282">
        <f>SUM(H39:J44)</f>
        <v>114.25782983333333</v>
      </c>
      <c r="I45" s="282"/>
      <c r="J45" s="282"/>
      <c r="K45" s="17"/>
      <c r="L45" s="17"/>
    </row>
    <row r="46" spans="1:12" ht="4.5" customHeight="1" x14ac:dyDescent="0.25">
      <c r="E46" s="2"/>
      <c r="F46" s="2"/>
      <c r="G46" s="2"/>
      <c r="H46" s="3"/>
      <c r="I46" s="3"/>
      <c r="J46" s="3"/>
      <c r="K46" s="17"/>
      <c r="L46" s="17"/>
    </row>
    <row r="47" spans="1:12" x14ac:dyDescent="0.25">
      <c r="A47" s="217" t="s">
        <v>173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17"/>
      <c r="L47" s="17"/>
    </row>
    <row r="48" spans="1:12" x14ac:dyDescent="0.25">
      <c r="A48" s="255" t="s">
        <v>2</v>
      </c>
      <c r="B48" s="256"/>
      <c r="C48" s="255" t="s">
        <v>56</v>
      </c>
      <c r="D48" s="256"/>
      <c r="E48" s="142"/>
      <c r="F48" s="144"/>
      <c r="G48" s="143"/>
      <c r="H48" s="257">
        <f>E19/12*5%</f>
        <v>3.2583333333333336E-4</v>
      </c>
      <c r="I48" s="258"/>
      <c r="J48" s="256"/>
      <c r="K48" s="17"/>
      <c r="L48" s="17"/>
    </row>
    <row r="49" spans="1:12" x14ac:dyDescent="0.25">
      <c r="A49" s="255" t="s">
        <v>7</v>
      </c>
      <c r="B49" s="256"/>
      <c r="C49" s="255" t="s">
        <v>57</v>
      </c>
      <c r="D49" s="256"/>
      <c r="E49" s="142"/>
      <c r="F49" s="144"/>
      <c r="G49" s="143"/>
      <c r="H49" s="257">
        <f>E11/30/12</f>
        <v>3.8855277777777779</v>
      </c>
      <c r="I49" s="258"/>
      <c r="J49" s="256"/>
      <c r="K49" s="17"/>
      <c r="L49" s="17"/>
    </row>
    <row r="50" spans="1:12" x14ac:dyDescent="0.25">
      <c r="A50" s="259" t="s">
        <v>8</v>
      </c>
      <c r="B50" s="260"/>
      <c r="C50" s="261" t="s">
        <v>58</v>
      </c>
      <c r="D50" s="262"/>
      <c r="E50" s="263"/>
      <c r="F50" s="264"/>
      <c r="G50" s="265"/>
      <c r="H50" s="266">
        <f>E11/30/12*5*1.5%</f>
        <v>0.29141458333333331</v>
      </c>
      <c r="I50" s="266"/>
      <c r="J50" s="266"/>
      <c r="K50" s="17"/>
      <c r="L50" s="17"/>
    </row>
    <row r="51" spans="1:12" x14ac:dyDescent="0.25">
      <c r="A51" s="173" t="s">
        <v>9</v>
      </c>
      <c r="B51" s="173"/>
      <c r="C51" s="376" t="s">
        <v>59</v>
      </c>
      <c r="D51" s="377"/>
      <c r="E51" s="283"/>
      <c r="F51" s="283"/>
      <c r="G51" s="283"/>
      <c r="H51" s="212">
        <f>E11/30/12*15*8%</f>
        <v>4.662633333333333</v>
      </c>
      <c r="I51" s="212"/>
      <c r="J51" s="212"/>
      <c r="K51" s="17"/>
      <c r="L51" s="17"/>
    </row>
    <row r="52" spans="1:12" x14ac:dyDescent="0.25">
      <c r="A52" s="173" t="s">
        <v>10</v>
      </c>
      <c r="B52" s="173"/>
      <c r="C52" s="284" t="s">
        <v>60</v>
      </c>
      <c r="D52" s="285"/>
      <c r="E52" s="283"/>
      <c r="F52" s="283"/>
      <c r="G52" s="283"/>
      <c r="H52" s="212">
        <f>E19*5%</f>
        <v>3.9100000000000003E-3</v>
      </c>
      <c r="I52" s="212"/>
      <c r="J52" s="212"/>
      <c r="K52" s="17"/>
      <c r="L52" s="17"/>
    </row>
    <row r="53" spans="1:12" x14ac:dyDescent="0.25">
      <c r="A53" s="173" t="s">
        <v>11</v>
      </c>
      <c r="B53" s="173"/>
      <c r="C53" s="284" t="s">
        <v>61</v>
      </c>
      <c r="D53" s="285"/>
      <c r="E53" s="283"/>
      <c r="F53" s="283"/>
      <c r="G53" s="283"/>
      <c r="H53" s="212">
        <f>E11/30/12*5*40%</f>
        <v>7.7710555555555558</v>
      </c>
      <c r="I53" s="212"/>
      <c r="J53" s="212"/>
      <c r="K53" s="17"/>
      <c r="L53" s="17"/>
    </row>
    <row r="54" spans="1:12" ht="31.5" customHeight="1" x14ac:dyDescent="0.25">
      <c r="A54" s="173" t="s">
        <v>39</v>
      </c>
      <c r="B54" s="173"/>
      <c r="C54" s="284" t="s">
        <v>62</v>
      </c>
      <c r="D54" s="285"/>
      <c r="E54" s="283"/>
      <c r="F54" s="283"/>
      <c r="G54" s="283"/>
      <c r="H54" s="212">
        <f>SUM(H48:J53)*39.8%</f>
        <v>6.6127170991666651</v>
      </c>
      <c r="I54" s="212"/>
      <c r="J54" s="212"/>
      <c r="K54" s="17"/>
      <c r="L54" s="17"/>
    </row>
    <row r="55" spans="1:12" x14ac:dyDescent="0.25">
      <c r="A55" s="278" t="s">
        <v>36</v>
      </c>
      <c r="B55" s="278"/>
      <c r="C55" s="278"/>
      <c r="D55" s="278"/>
      <c r="E55" s="279"/>
      <c r="F55" s="280"/>
      <c r="G55" s="281"/>
      <c r="H55" s="282">
        <f>SUM(H48:J54)</f>
        <v>23.227584182499996</v>
      </c>
      <c r="I55" s="282"/>
      <c r="J55" s="282"/>
      <c r="K55" s="17"/>
      <c r="L55" s="17"/>
    </row>
    <row r="56" spans="1:12" x14ac:dyDescent="0.25">
      <c r="A56" s="288" t="s">
        <v>172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17"/>
      <c r="L56" s="17"/>
    </row>
    <row r="57" spans="1:12" ht="31.5" customHeight="1" x14ac:dyDescent="0.25">
      <c r="A57" s="255" t="s">
        <v>2</v>
      </c>
      <c r="B57" s="256"/>
      <c r="C57" s="286" t="s">
        <v>64</v>
      </c>
      <c r="D57" s="287"/>
      <c r="E57" s="142"/>
      <c r="F57" s="144"/>
      <c r="G57" s="143"/>
      <c r="H57" s="257">
        <f>((((E11+(E11/3))*0.3333)/12)*2%)</f>
        <v>1.0360371266666666</v>
      </c>
      <c r="I57" s="258"/>
      <c r="J57" s="256"/>
      <c r="K57" s="17"/>
      <c r="L57" s="17"/>
    </row>
    <row r="58" spans="1:12" ht="28.5" customHeight="1" x14ac:dyDescent="0.25">
      <c r="A58" s="255" t="s">
        <v>7</v>
      </c>
      <c r="B58" s="256"/>
      <c r="C58" s="286" t="s">
        <v>65</v>
      </c>
      <c r="D58" s="287"/>
      <c r="E58" s="142"/>
      <c r="F58" s="144"/>
      <c r="G58" s="143"/>
      <c r="H58" s="257">
        <f>H57*39.8%</f>
        <v>0.41234277641333328</v>
      </c>
      <c r="I58" s="258"/>
      <c r="J58" s="256"/>
      <c r="K58" s="17"/>
      <c r="L58" s="17"/>
    </row>
    <row r="59" spans="1:12" ht="30" customHeight="1" x14ac:dyDescent="0.25">
      <c r="A59" s="259" t="s">
        <v>8</v>
      </c>
      <c r="B59" s="260"/>
      <c r="C59" s="286" t="s">
        <v>66</v>
      </c>
      <c r="D59" s="287"/>
      <c r="E59" s="263"/>
      <c r="F59" s="264"/>
      <c r="G59" s="265"/>
      <c r="H59" s="266">
        <f>(((E11+H16)*0.333)*2%)*39.8%</f>
        <v>4.01659980881076</v>
      </c>
      <c r="I59" s="266"/>
      <c r="J59" s="266"/>
      <c r="K59" s="17"/>
      <c r="L59" s="17"/>
    </row>
    <row r="60" spans="1:12" x14ac:dyDescent="0.25">
      <c r="A60" s="173" t="s">
        <v>9</v>
      </c>
      <c r="B60" s="173"/>
      <c r="C60" s="206" t="s">
        <v>67</v>
      </c>
      <c r="D60" s="208"/>
      <c r="E60" s="283"/>
      <c r="F60" s="283"/>
      <c r="G60" s="283"/>
      <c r="H60" s="212"/>
      <c r="I60" s="212"/>
      <c r="J60" s="212"/>
      <c r="K60" s="17"/>
      <c r="L60" s="17"/>
    </row>
    <row r="61" spans="1:12" ht="35.25" customHeight="1" x14ac:dyDescent="0.25">
      <c r="A61" s="278" t="s">
        <v>36</v>
      </c>
      <c r="B61" s="278"/>
      <c r="C61" s="278"/>
      <c r="D61" s="278"/>
      <c r="E61" s="279"/>
      <c r="F61" s="280"/>
      <c r="G61" s="281"/>
      <c r="H61" s="282">
        <f>SUM(H57:J60)</f>
        <v>5.4649797118907593</v>
      </c>
      <c r="I61" s="282"/>
      <c r="J61" s="282"/>
      <c r="K61" s="17"/>
      <c r="L61" s="17"/>
    </row>
    <row r="62" spans="1:12" x14ac:dyDescent="0.25">
      <c r="A62" s="288" t="s">
        <v>171</v>
      </c>
      <c r="B62" s="288"/>
      <c r="C62" s="288"/>
      <c r="D62" s="288"/>
      <c r="E62" s="288"/>
      <c r="F62" s="288"/>
      <c r="G62" s="288"/>
      <c r="H62" s="288"/>
      <c r="I62" s="288"/>
      <c r="J62" s="288"/>
      <c r="K62" s="17"/>
      <c r="L62" s="17"/>
    </row>
    <row r="63" spans="1:12" ht="30" customHeight="1" x14ac:dyDescent="0.25">
      <c r="A63" s="255" t="s">
        <v>2</v>
      </c>
      <c r="B63" s="256"/>
      <c r="C63" s="286" t="s">
        <v>69</v>
      </c>
      <c r="D63" s="287"/>
      <c r="E63" s="142"/>
      <c r="F63" s="144"/>
      <c r="G63" s="143"/>
      <c r="H63" s="257">
        <f>((((E17+(E17/3))*0.3333)/12)*2%)</f>
        <v>8.9620666666666654E-5</v>
      </c>
      <c r="I63" s="258"/>
      <c r="J63" s="256"/>
      <c r="K63" s="17"/>
      <c r="L63" s="17"/>
    </row>
    <row r="64" spans="1:12" ht="31.5" customHeight="1" x14ac:dyDescent="0.25">
      <c r="A64" s="255" t="s">
        <v>7</v>
      </c>
      <c r="B64" s="256"/>
      <c r="C64" s="286" t="s">
        <v>70</v>
      </c>
      <c r="D64" s="287"/>
      <c r="E64" s="142"/>
      <c r="F64" s="144"/>
      <c r="G64" s="143"/>
      <c r="H64" s="257">
        <f>H63*39.8%</f>
        <v>3.5669025333333325E-5</v>
      </c>
      <c r="I64" s="258"/>
      <c r="J64" s="256"/>
      <c r="K64" s="17"/>
      <c r="L64" s="17"/>
    </row>
    <row r="65" spans="1:12" x14ac:dyDescent="0.25">
      <c r="A65" s="278" t="s">
        <v>36</v>
      </c>
      <c r="B65" s="278"/>
      <c r="C65" s="278"/>
      <c r="D65" s="278"/>
      <c r="E65" s="279"/>
      <c r="F65" s="280"/>
      <c r="G65" s="281"/>
      <c r="H65" s="282">
        <f>SUM(H63:J64)</f>
        <v>1.2528969199999997E-4</v>
      </c>
      <c r="I65" s="282"/>
      <c r="J65" s="282"/>
      <c r="K65" s="17"/>
      <c r="L65" s="17"/>
    </row>
    <row r="66" spans="1:12" x14ac:dyDescent="0.25">
      <c r="A66" s="267" t="s">
        <v>71</v>
      </c>
      <c r="B66" s="267"/>
      <c r="C66" s="267"/>
      <c r="D66" s="267"/>
      <c r="E66" s="268">
        <f>H65+H61+H55</f>
        <v>28.692689184082756</v>
      </c>
      <c r="F66" s="269"/>
      <c r="G66" s="269"/>
      <c r="H66" s="269"/>
      <c r="I66" s="269"/>
      <c r="J66" s="269"/>
      <c r="K66" s="17"/>
      <c r="L66" s="17"/>
    </row>
    <row r="67" spans="1:12" ht="3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7"/>
      <c r="L67" s="17"/>
    </row>
    <row r="68" spans="1:12" x14ac:dyDescent="0.25">
      <c r="A68" s="217" t="s">
        <v>73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17"/>
      <c r="L68" s="17"/>
    </row>
    <row r="69" spans="1:12" x14ac:dyDescent="0.25">
      <c r="A69" s="255" t="s">
        <v>2</v>
      </c>
      <c r="B69" s="256"/>
      <c r="C69" s="255" t="s">
        <v>74</v>
      </c>
      <c r="D69" s="256"/>
      <c r="E69" s="255"/>
      <c r="F69" s="258"/>
      <c r="G69" s="256"/>
      <c r="H69" s="257">
        <v>90</v>
      </c>
      <c r="I69" s="258"/>
      <c r="J69" s="256"/>
      <c r="K69" s="17"/>
      <c r="L69" s="17"/>
    </row>
    <row r="70" spans="1:12" x14ac:dyDescent="0.25">
      <c r="A70" s="255" t="s">
        <v>7</v>
      </c>
      <c r="B70" s="256"/>
      <c r="C70" s="255" t="s">
        <v>75</v>
      </c>
      <c r="D70" s="256"/>
      <c r="E70" s="142"/>
      <c r="F70" s="144"/>
      <c r="G70" s="143"/>
      <c r="H70" s="257"/>
      <c r="I70" s="258"/>
      <c r="J70" s="256"/>
      <c r="K70" s="17"/>
      <c r="L70" s="17"/>
    </row>
    <row r="71" spans="1:12" x14ac:dyDescent="0.25">
      <c r="A71" s="259" t="s">
        <v>8</v>
      </c>
      <c r="B71" s="260"/>
      <c r="C71" s="261" t="s">
        <v>76</v>
      </c>
      <c r="D71" s="262"/>
      <c r="E71" s="263"/>
      <c r="F71" s="264"/>
      <c r="G71" s="265"/>
      <c r="H71" s="266"/>
      <c r="I71" s="266"/>
      <c r="J71" s="266"/>
      <c r="K71" s="17"/>
      <c r="L71" s="17"/>
    </row>
    <row r="72" spans="1:12" x14ac:dyDescent="0.25">
      <c r="A72" s="173" t="s">
        <v>9</v>
      </c>
      <c r="B72" s="173"/>
      <c r="C72" s="206" t="s">
        <v>28</v>
      </c>
      <c r="D72" s="208"/>
      <c r="E72" s="283"/>
      <c r="F72" s="283"/>
      <c r="G72" s="283"/>
      <c r="H72" s="212">
        <f>E30/30/12*15*8%</f>
        <v>0</v>
      </c>
      <c r="I72" s="212"/>
      <c r="J72" s="212"/>
      <c r="K72" s="17"/>
      <c r="L72" s="17"/>
    </row>
    <row r="73" spans="1:12" x14ac:dyDescent="0.25">
      <c r="A73" s="278" t="s">
        <v>36</v>
      </c>
      <c r="B73" s="278"/>
      <c r="C73" s="278"/>
      <c r="D73" s="278"/>
      <c r="E73" s="279"/>
      <c r="F73" s="280"/>
      <c r="G73" s="281"/>
      <c r="H73" s="282">
        <f>SUM(H69:J72)</f>
        <v>90</v>
      </c>
      <c r="I73" s="282"/>
      <c r="J73" s="282"/>
      <c r="K73" s="17"/>
      <c r="L73" s="17"/>
    </row>
    <row r="74" spans="1:12" ht="2.25" customHeight="1" x14ac:dyDescent="0.25">
      <c r="E74" s="2"/>
      <c r="F74" s="2"/>
      <c r="G74" s="2"/>
      <c r="H74" s="3"/>
      <c r="I74" s="3"/>
      <c r="J74" s="3"/>
      <c r="K74" s="17"/>
      <c r="L74" s="17"/>
    </row>
    <row r="75" spans="1:12" x14ac:dyDescent="0.25">
      <c r="A75" s="217" t="s">
        <v>84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17"/>
      <c r="L75" s="17"/>
    </row>
    <row r="76" spans="1:12" x14ac:dyDescent="0.25">
      <c r="A76" s="255" t="s">
        <v>2</v>
      </c>
      <c r="B76" s="256"/>
      <c r="C76" s="255" t="s">
        <v>77</v>
      </c>
      <c r="D76" s="256"/>
      <c r="E76" s="327">
        <v>7.0000000000000007E-2</v>
      </c>
      <c r="F76" s="258"/>
      <c r="G76" s="256"/>
      <c r="H76" s="257">
        <f>(H73+E66+H45+E36+E11)*E76</f>
        <v>219.18006385613916</v>
      </c>
      <c r="I76" s="258"/>
      <c r="J76" s="256"/>
      <c r="K76" s="17"/>
      <c r="L76" s="17"/>
    </row>
    <row r="77" spans="1:12" x14ac:dyDescent="0.25">
      <c r="A77" s="255" t="s">
        <v>7</v>
      </c>
      <c r="B77" s="256"/>
      <c r="C77" s="255" t="s">
        <v>12</v>
      </c>
      <c r="D77" s="256"/>
      <c r="E77" s="327">
        <v>9.9999049397341402E-2</v>
      </c>
      <c r="F77" s="258"/>
      <c r="G77" s="256"/>
      <c r="H77" s="257">
        <f>E77*(H73+E66+H45+E36+E11)</f>
        <v>313.11140046374999</v>
      </c>
      <c r="I77" s="258"/>
      <c r="J77" s="256"/>
      <c r="K77" s="17"/>
      <c r="L77" s="17"/>
    </row>
    <row r="78" spans="1:12" x14ac:dyDescent="0.25">
      <c r="A78" s="259" t="s">
        <v>8</v>
      </c>
      <c r="B78" s="260"/>
      <c r="C78" s="261" t="s">
        <v>78</v>
      </c>
      <c r="D78" s="262"/>
      <c r="E78" s="338">
        <v>0.85750000000000004</v>
      </c>
      <c r="F78" s="339"/>
      <c r="G78" s="340"/>
      <c r="H78" s="266">
        <f>(H73+E66+H45+E36+E11)/E78</f>
        <v>3651.4796144296397</v>
      </c>
      <c r="I78" s="266"/>
      <c r="J78" s="266"/>
      <c r="K78" s="17"/>
      <c r="L78" s="17"/>
    </row>
    <row r="79" spans="1:12" x14ac:dyDescent="0.25">
      <c r="A79" s="173" t="s">
        <v>9</v>
      </c>
      <c r="B79" s="173"/>
      <c r="C79" s="206" t="s">
        <v>79</v>
      </c>
      <c r="D79" s="208"/>
      <c r="E79" s="283">
        <v>1.6500000000000001E-2</v>
      </c>
      <c r="F79" s="283"/>
      <c r="G79" s="283"/>
      <c r="H79" s="212">
        <f>E79*D87</f>
        <v>60.446760000000005</v>
      </c>
      <c r="I79" s="212"/>
      <c r="J79" s="212"/>
      <c r="K79" s="17"/>
      <c r="L79" s="17"/>
    </row>
    <row r="80" spans="1:12" x14ac:dyDescent="0.25">
      <c r="A80" s="173" t="s">
        <v>9</v>
      </c>
      <c r="B80" s="173"/>
      <c r="C80" s="206" t="s">
        <v>80</v>
      </c>
      <c r="D80" s="208"/>
      <c r="E80" s="283">
        <v>7.5999999999999998E-2</v>
      </c>
      <c r="F80" s="283"/>
      <c r="G80" s="283"/>
      <c r="H80" s="212">
        <f>E80*D87</f>
        <v>278.42144000000002</v>
      </c>
      <c r="I80" s="212"/>
      <c r="J80" s="212"/>
      <c r="K80" s="17"/>
      <c r="L80" s="17"/>
    </row>
    <row r="81" spans="1:12" x14ac:dyDescent="0.25">
      <c r="A81" s="173" t="s">
        <v>10</v>
      </c>
      <c r="B81" s="173"/>
      <c r="C81" s="206" t="s">
        <v>81</v>
      </c>
      <c r="D81" s="208"/>
      <c r="E81" s="283"/>
      <c r="F81" s="283"/>
      <c r="G81" s="283"/>
      <c r="H81" s="212"/>
      <c r="I81" s="212"/>
      <c r="J81" s="212"/>
      <c r="K81" s="17"/>
      <c r="L81" s="17"/>
    </row>
    <row r="82" spans="1:12" x14ac:dyDescent="0.25">
      <c r="A82" s="173" t="s">
        <v>11</v>
      </c>
      <c r="B82" s="173"/>
      <c r="C82" s="206" t="s">
        <v>82</v>
      </c>
      <c r="D82" s="208"/>
      <c r="E82" s="283">
        <v>0.05</v>
      </c>
      <c r="F82" s="283"/>
      <c r="G82" s="283"/>
      <c r="H82" s="212">
        <f>E82*D87</f>
        <v>183.17200000000003</v>
      </c>
      <c r="I82" s="212"/>
      <c r="J82" s="212"/>
      <c r="K82" s="17"/>
      <c r="L82" s="17"/>
    </row>
    <row r="83" spans="1:12" x14ac:dyDescent="0.25">
      <c r="A83" s="278" t="s">
        <v>36</v>
      </c>
      <c r="B83" s="278"/>
      <c r="C83" s="278"/>
      <c r="D83" s="278"/>
      <c r="E83" s="279"/>
      <c r="F83" s="280"/>
      <c r="G83" s="281"/>
      <c r="H83" s="282">
        <f>H76+H77+H79+H80+H82</f>
        <v>1054.3316643198893</v>
      </c>
      <c r="I83" s="282"/>
      <c r="J83" s="282"/>
      <c r="K83" s="17"/>
      <c r="L83" s="17"/>
    </row>
    <row r="84" spans="1:12" ht="1.5" customHeight="1" x14ac:dyDescent="0.25">
      <c r="E84" s="2"/>
      <c r="F84" s="2"/>
      <c r="G84" s="2"/>
      <c r="H84" s="3"/>
      <c r="I84" s="3"/>
      <c r="J84" s="3"/>
      <c r="K84" s="17"/>
      <c r="L84" s="17"/>
    </row>
    <row r="85" spans="1:12" x14ac:dyDescent="0.25">
      <c r="A85" s="311" t="s">
        <v>85</v>
      </c>
      <c r="B85" s="311"/>
      <c r="C85" s="311"/>
      <c r="D85" s="311"/>
      <c r="E85" s="311"/>
      <c r="F85" s="311"/>
      <c r="G85" s="311"/>
      <c r="H85" s="212">
        <f>SUM(H83+H73+E66+H45+E36+E11)</f>
        <v>4185.4754336933056</v>
      </c>
      <c r="I85" s="212"/>
      <c r="J85" s="212"/>
      <c r="K85" s="17"/>
      <c r="L85" s="17"/>
    </row>
    <row r="86" spans="1:1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x14ac:dyDescent="0.25">
      <c r="A87" s="17"/>
      <c r="B87" s="17"/>
      <c r="C87" s="17"/>
      <c r="D87" s="97">
        <v>3663.44</v>
      </c>
      <c r="E87" s="17"/>
      <c r="F87" s="17"/>
      <c r="G87" s="17"/>
      <c r="H87" s="17"/>
      <c r="I87" s="17"/>
      <c r="J87" s="17"/>
      <c r="K87" s="17"/>
      <c r="L87" s="17"/>
    </row>
    <row r="88" spans="1:1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</sheetData>
  <mergeCells count="232">
    <mergeCell ref="A1:C1"/>
    <mergeCell ref="D1:J1"/>
    <mergeCell ref="A2:J2"/>
    <mergeCell ref="A3:J3"/>
    <mergeCell ref="A4:J4"/>
    <mergeCell ref="B5:D5"/>
    <mergeCell ref="E5:J5"/>
    <mergeCell ref="B9:D9"/>
    <mergeCell ref="E9:J9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1"/>
  <sheetViews>
    <sheetView showWhiteSpace="0" view="pageLayout" zoomScaleNormal="100" workbookViewId="0">
      <selection activeCell="H58" sqref="H58:J58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" customWidth="1"/>
    <col min="5" max="5" width="3.42578125" customWidth="1"/>
    <col min="6" max="6" width="4.140625" customWidth="1"/>
    <col min="7" max="7" width="1" customWidth="1"/>
    <col min="8" max="8" width="3" customWidth="1"/>
    <col min="9" max="9" width="5.7109375" hidden="1" customWidth="1"/>
    <col min="10" max="10" width="8.7109375" customWidth="1"/>
  </cols>
  <sheetData>
    <row r="1" spans="1:12" x14ac:dyDescent="0.25">
      <c r="A1" s="368" t="s">
        <v>0</v>
      </c>
      <c r="B1" s="368"/>
      <c r="C1" s="368"/>
      <c r="D1" s="369" t="s">
        <v>156</v>
      </c>
      <c r="E1" s="370"/>
      <c r="F1" s="370"/>
      <c r="G1" s="370"/>
      <c r="H1" s="370"/>
      <c r="I1" s="370"/>
      <c r="J1" s="371"/>
      <c r="K1" s="17"/>
      <c r="L1" s="17"/>
    </row>
    <row r="2" spans="1:12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"/>
      <c r="L2" s="17"/>
    </row>
    <row r="3" spans="1:12" x14ac:dyDescent="0.25">
      <c r="A3" s="372" t="s">
        <v>30</v>
      </c>
      <c r="B3" s="373"/>
      <c r="C3" s="373"/>
      <c r="D3" s="373"/>
      <c r="E3" s="373"/>
      <c r="F3" s="373"/>
      <c r="G3" s="373"/>
      <c r="H3" s="373"/>
      <c r="I3" s="373"/>
      <c r="J3" s="374"/>
      <c r="K3" s="17"/>
      <c r="L3" s="17"/>
    </row>
    <row r="4" spans="1:12" x14ac:dyDescent="0.25">
      <c r="A4" s="173" t="s">
        <v>31</v>
      </c>
      <c r="B4" s="173"/>
      <c r="C4" s="173"/>
      <c r="D4" s="173"/>
      <c r="E4" s="173"/>
      <c r="F4" s="173"/>
      <c r="G4" s="173"/>
      <c r="H4" s="173"/>
      <c r="I4" s="173"/>
      <c r="J4" s="173"/>
      <c r="K4" s="17"/>
      <c r="L4" s="17"/>
    </row>
    <row r="5" spans="1:12" x14ac:dyDescent="0.25">
      <c r="A5" s="8" t="s">
        <v>2</v>
      </c>
      <c r="B5" s="353" t="s">
        <v>1</v>
      </c>
      <c r="C5" s="354"/>
      <c r="D5" s="355"/>
      <c r="E5" s="375">
        <v>1398.79</v>
      </c>
      <c r="F5" s="173"/>
      <c r="G5" s="173"/>
      <c r="H5" s="173"/>
      <c r="I5" s="173"/>
      <c r="J5" s="173"/>
      <c r="K5" s="17"/>
      <c r="L5" s="17"/>
    </row>
    <row r="6" spans="1:12" x14ac:dyDescent="0.25">
      <c r="A6" s="8" t="s">
        <v>7</v>
      </c>
      <c r="B6" s="353" t="s">
        <v>25</v>
      </c>
      <c r="C6" s="354"/>
      <c r="D6" s="355"/>
      <c r="E6" s="356"/>
      <c r="F6" s="357"/>
      <c r="G6" s="357"/>
      <c r="H6" s="357"/>
      <c r="I6" s="357"/>
      <c r="J6" s="358"/>
      <c r="K6" s="17"/>
      <c r="L6" s="17"/>
    </row>
    <row r="7" spans="1:12" x14ac:dyDescent="0.25">
      <c r="A7" s="8" t="s">
        <v>8</v>
      </c>
      <c r="B7" s="353" t="s">
        <v>26</v>
      </c>
      <c r="C7" s="354"/>
      <c r="D7" s="355"/>
      <c r="E7" s="356">
        <f>1398.79*20%</f>
        <v>279.75799999999998</v>
      </c>
      <c r="F7" s="357"/>
      <c r="G7" s="357"/>
      <c r="H7" s="357"/>
      <c r="I7" s="357"/>
      <c r="J7" s="358"/>
      <c r="K7" s="17"/>
      <c r="L7" s="17"/>
    </row>
    <row r="8" spans="1:12" x14ac:dyDescent="0.25">
      <c r="A8" s="8" t="s">
        <v>9</v>
      </c>
      <c r="B8" s="353" t="s">
        <v>27</v>
      </c>
      <c r="C8" s="354"/>
      <c r="D8" s="355"/>
      <c r="E8" s="356"/>
      <c r="F8" s="357"/>
      <c r="G8" s="357"/>
      <c r="H8" s="357"/>
      <c r="I8" s="357"/>
      <c r="J8" s="358"/>
      <c r="K8" s="17"/>
      <c r="L8" s="17"/>
    </row>
    <row r="9" spans="1:12" x14ac:dyDescent="0.25">
      <c r="A9" s="8" t="s">
        <v>10</v>
      </c>
      <c r="B9" s="353" t="s">
        <v>28</v>
      </c>
      <c r="C9" s="354"/>
      <c r="D9" s="355"/>
      <c r="E9" s="283"/>
      <c r="F9" s="283"/>
      <c r="G9" s="283"/>
      <c r="H9" s="283"/>
      <c r="I9" s="283"/>
      <c r="J9" s="283"/>
      <c r="K9" s="17"/>
      <c r="L9" s="17"/>
    </row>
    <row r="10" spans="1:12" ht="32.25" customHeight="1" x14ac:dyDescent="0.25">
      <c r="A10" s="16" t="s">
        <v>11</v>
      </c>
      <c r="B10" s="359" t="s">
        <v>92</v>
      </c>
      <c r="C10" s="360"/>
      <c r="D10" s="361"/>
      <c r="E10" s="173"/>
      <c r="F10" s="173"/>
      <c r="G10" s="173"/>
      <c r="H10" s="173"/>
      <c r="I10" s="173"/>
      <c r="J10" s="173"/>
      <c r="K10" s="17"/>
      <c r="L10" s="17"/>
    </row>
    <row r="11" spans="1:12" x14ac:dyDescent="0.25">
      <c r="A11" s="278" t="s">
        <v>38</v>
      </c>
      <c r="B11" s="278"/>
      <c r="C11" s="278"/>
      <c r="D11" s="278"/>
      <c r="E11" s="282">
        <f>SUM(E5:J10)</f>
        <v>1678.548</v>
      </c>
      <c r="F11" s="282"/>
      <c r="G11" s="282"/>
      <c r="H11" s="282"/>
      <c r="I11" s="282"/>
      <c r="J11" s="282"/>
      <c r="K11" s="17"/>
      <c r="L11" s="17"/>
    </row>
    <row r="12" spans="1:12" ht="31.5" customHeight="1" x14ac:dyDescent="0.25">
      <c r="A12" s="199" t="s">
        <v>29</v>
      </c>
      <c r="B12" s="200"/>
      <c r="C12" s="200"/>
      <c r="D12" s="201"/>
      <c r="E12" s="202">
        <f>E11*E29</f>
        <v>584.13470400000006</v>
      </c>
      <c r="F12" s="203"/>
      <c r="G12" s="203"/>
      <c r="H12" s="203"/>
      <c r="I12" s="203"/>
      <c r="J12" s="204"/>
      <c r="K12" s="17"/>
      <c r="L12" s="17"/>
    </row>
    <row r="13" spans="1:12" ht="1.5" customHeight="1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"/>
      <c r="L13" s="17"/>
    </row>
    <row r="14" spans="1:12" x14ac:dyDescent="0.25">
      <c r="A14" s="217" t="s">
        <v>32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17"/>
      <c r="L14" s="17"/>
    </row>
    <row r="15" spans="1:12" x14ac:dyDescent="0.25">
      <c r="A15" s="218" t="s">
        <v>175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17"/>
      <c r="L15" s="17"/>
    </row>
    <row r="16" spans="1:12" x14ac:dyDescent="0.25">
      <c r="A16" s="8" t="s">
        <v>2</v>
      </c>
      <c r="B16" s="206" t="s">
        <v>34</v>
      </c>
      <c r="C16" s="207"/>
      <c r="D16" s="208"/>
      <c r="E16" s="219">
        <v>8.3299999999999999E-2</v>
      </c>
      <c r="F16" s="220"/>
      <c r="G16" s="221"/>
      <c r="H16" s="212">
        <f>E16*E11</f>
        <v>139.8230484</v>
      </c>
      <c r="I16" s="212"/>
      <c r="J16" s="212"/>
      <c r="K16" s="17"/>
      <c r="L16" s="17"/>
    </row>
    <row r="17" spans="1:12" x14ac:dyDescent="0.25">
      <c r="A17" s="8" t="s">
        <v>7</v>
      </c>
      <c r="B17" s="206" t="s">
        <v>35</v>
      </c>
      <c r="C17" s="207"/>
      <c r="D17" s="208"/>
      <c r="E17" s="209">
        <v>0.121</v>
      </c>
      <c r="F17" s="210"/>
      <c r="G17" s="211"/>
      <c r="H17" s="212">
        <f>E17*E11</f>
        <v>203.104308</v>
      </c>
      <c r="I17" s="212"/>
      <c r="J17" s="212"/>
      <c r="K17" s="17"/>
      <c r="L17" s="17"/>
    </row>
    <row r="18" spans="1:12" x14ac:dyDescent="0.25">
      <c r="A18" s="213" t="s">
        <v>36</v>
      </c>
      <c r="B18" s="214"/>
      <c r="C18" s="214"/>
      <c r="D18" s="214"/>
      <c r="E18" s="214"/>
      <c r="F18" s="214"/>
      <c r="G18" s="215"/>
      <c r="H18" s="216">
        <f>SUM(H16:J17)</f>
        <v>342.92735640000001</v>
      </c>
      <c r="I18" s="216"/>
      <c r="J18" s="216"/>
      <c r="K18" s="17"/>
      <c r="L18" s="17"/>
    </row>
    <row r="19" spans="1:12" ht="35.25" customHeight="1" x14ac:dyDescent="0.25">
      <c r="A19" s="9" t="s">
        <v>8</v>
      </c>
      <c r="B19" s="225" t="s">
        <v>37</v>
      </c>
      <c r="C19" s="226"/>
      <c r="D19" s="227"/>
      <c r="E19" s="228">
        <v>7.8200000000000006E-2</v>
      </c>
      <c r="F19" s="229"/>
      <c r="G19" s="230"/>
      <c r="H19" s="231">
        <f>E11*E19</f>
        <v>131.26245360000001</v>
      </c>
      <c r="I19" s="232"/>
      <c r="J19" s="233"/>
      <c r="K19" s="17"/>
      <c r="L19" s="17"/>
    </row>
    <row r="20" spans="1:12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7"/>
      <c r="L20" s="17"/>
    </row>
    <row r="21" spans="1:12" x14ac:dyDescent="0.25">
      <c r="A21" s="206" t="s">
        <v>2</v>
      </c>
      <c r="B21" s="208"/>
      <c r="C21" s="324" t="s">
        <v>3</v>
      </c>
      <c r="D21" s="325"/>
      <c r="E21" s="326">
        <v>0.2</v>
      </c>
      <c r="F21" s="326"/>
      <c r="G21" s="326"/>
      <c r="H21" s="212">
        <f>E21*(E11+H18)</f>
        <v>404.29507128</v>
      </c>
      <c r="I21" s="212"/>
      <c r="J21" s="212"/>
      <c r="K21" s="17"/>
      <c r="L21" s="17"/>
    </row>
    <row r="22" spans="1:12" x14ac:dyDescent="0.25">
      <c r="A22" s="206" t="s">
        <v>7</v>
      </c>
      <c r="B22" s="208"/>
      <c r="C22" s="206" t="s">
        <v>41</v>
      </c>
      <c r="D22" s="208"/>
      <c r="E22" s="315">
        <v>2.5000000000000001E-2</v>
      </c>
      <c r="F22" s="315"/>
      <c r="G22" s="315"/>
      <c r="H22" s="212">
        <f>E22*(E11+H18)</f>
        <v>50.53688391</v>
      </c>
      <c r="I22" s="212"/>
      <c r="J22" s="212"/>
      <c r="K22" s="17"/>
      <c r="L22" s="17"/>
    </row>
    <row r="23" spans="1:12" x14ac:dyDescent="0.25">
      <c r="A23" s="206" t="s">
        <v>8</v>
      </c>
      <c r="B23" s="208"/>
      <c r="C23" s="351" t="s">
        <v>42</v>
      </c>
      <c r="D23" s="352"/>
      <c r="E23" s="337">
        <v>0.01</v>
      </c>
      <c r="F23" s="337"/>
      <c r="G23" s="337"/>
      <c r="H23" s="212">
        <f>E23*(E11+H18)</f>
        <v>20.214753564000002</v>
      </c>
      <c r="I23" s="212"/>
      <c r="J23" s="212"/>
      <c r="K23" s="17"/>
      <c r="L23" s="17"/>
    </row>
    <row r="24" spans="1:12" x14ac:dyDescent="0.25">
      <c r="A24" s="206" t="s">
        <v>9</v>
      </c>
      <c r="B24" s="208"/>
      <c r="C24" s="206" t="s">
        <v>43</v>
      </c>
      <c r="D24" s="208"/>
      <c r="E24" s="315">
        <v>1.4999999999999999E-2</v>
      </c>
      <c r="F24" s="315"/>
      <c r="G24" s="315"/>
      <c r="H24" s="212">
        <f>E24*(E11+H18)</f>
        <v>30.322130345999998</v>
      </c>
      <c r="I24" s="212"/>
      <c r="J24" s="212"/>
      <c r="K24" s="17"/>
      <c r="L24" s="17"/>
    </row>
    <row r="25" spans="1:12" x14ac:dyDescent="0.25">
      <c r="A25" s="206" t="s">
        <v>10</v>
      </c>
      <c r="B25" s="208"/>
      <c r="C25" s="206" t="s">
        <v>44</v>
      </c>
      <c r="D25" s="208"/>
      <c r="E25" s="315">
        <v>0.01</v>
      </c>
      <c r="F25" s="315"/>
      <c r="G25" s="315"/>
      <c r="H25" s="212">
        <f>E25*(E11+H18)</f>
        <v>20.214753564000002</v>
      </c>
      <c r="I25" s="212"/>
      <c r="J25" s="212"/>
      <c r="K25" s="17"/>
      <c r="L25" s="17"/>
    </row>
    <row r="26" spans="1:12" x14ac:dyDescent="0.25">
      <c r="A26" s="206" t="s">
        <v>11</v>
      </c>
      <c r="B26" s="208"/>
      <c r="C26" s="206" t="s">
        <v>6</v>
      </c>
      <c r="D26" s="208"/>
      <c r="E26" s="315">
        <v>6.0000000000000001E-3</v>
      </c>
      <c r="F26" s="315"/>
      <c r="G26" s="315"/>
      <c r="H26" s="212">
        <f>E26*(E11+H18)</f>
        <v>12.128852138400001</v>
      </c>
      <c r="I26" s="212"/>
      <c r="J26" s="212"/>
      <c r="K26" s="17"/>
      <c r="L26" s="17"/>
    </row>
    <row r="27" spans="1:12" x14ac:dyDescent="0.25">
      <c r="A27" s="206" t="s">
        <v>39</v>
      </c>
      <c r="B27" s="208"/>
      <c r="C27" s="206" t="s">
        <v>5</v>
      </c>
      <c r="D27" s="208"/>
      <c r="E27" s="315">
        <v>2E-3</v>
      </c>
      <c r="F27" s="315"/>
      <c r="G27" s="315"/>
      <c r="H27" s="212">
        <f>E27*(E11+H18)</f>
        <v>4.0429507127999997</v>
      </c>
      <c r="I27" s="212"/>
      <c r="J27" s="212"/>
      <c r="K27" s="17"/>
      <c r="L27" s="17"/>
    </row>
    <row r="28" spans="1:12" x14ac:dyDescent="0.25">
      <c r="A28" s="316" t="s">
        <v>40</v>
      </c>
      <c r="B28" s="317"/>
      <c r="C28" s="206" t="s">
        <v>4</v>
      </c>
      <c r="D28" s="207"/>
      <c r="E28" s="318">
        <v>0.08</v>
      </c>
      <c r="F28" s="319"/>
      <c r="G28" s="320"/>
      <c r="H28" s="212">
        <f>E28*(E11+H18)</f>
        <v>161.71802851200002</v>
      </c>
      <c r="I28" s="212"/>
      <c r="J28" s="212"/>
      <c r="K28" s="17"/>
      <c r="L28" s="17"/>
    </row>
    <row r="29" spans="1:12" x14ac:dyDescent="0.25">
      <c r="A29" s="278" t="s">
        <v>36</v>
      </c>
      <c r="B29" s="278"/>
      <c r="C29" s="278"/>
      <c r="D29" s="278"/>
      <c r="E29" s="279">
        <f>SUM(E21:G28)</f>
        <v>0.34800000000000003</v>
      </c>
      <c r="F29" s="280"/>
      <c r="G29" s="281"/>
      <c r="H29" s="282">
        <f>SUM(H21:J28)</f>
        <v>703.47342402720005</v>
      </c>
      <c r="I29" s="282"/>
      <c r="J29" s="282"/>
      <c r="K29" s="17"/>
      <c r="L29" s="17"/>
    </row>
    <row r="30" spans="1:12" x14ac:dyDescent="0.25">
      <c r="A30" s="218" t="s">
        <v>48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17"/>
      <c r="L30" s="17"/>
    </row>
    <row r="31" spans="1:12" x14ac:dyDescent="0.25">
      <c r="A31" s="206" t="s">
        <v>2</v>
      </c>
      <c r="B31" s="208"/>
      <c r="C31" s="324" t="s">
        <v>46</v>
      </c>
      <c r="D31" s="325"/>
      <c r="E31" s="326"/>
      <c r="F31" s="326"/>
      <c r="G31" s="326"/>
      <c r="H31" s="212">
        <f>(3.9*2*25.5)-6%*E5</f>
        <v>114.97260000000001</v>
      </c>
      <c r="I31" s="212"/>
      <c r="J31" s="212"/>
      <c r="K31" s="17"/>
      <c r="L31" s="17"/>
    </row>
    <row r="32" spans="1:12" x14ac:dyDescent="0.25">
      <c r="A32" s="206" t="s">
        <v>7</v>
      </c>
      <c r="B32" s="208"/>
      <c r="C32" s="206" t="s">
        <v>47</v>
      </c>
      <c r="D32" s="208"/>
      <c r="E32" s="315"/>
      <c r="F32" s="315"/>
      <c r="G32" s="315"/>
      <c r="H32" s="212">
        <f>21.63*22</f>
        <v>475.85999999999996</v>
      </c>
      <c r="I32" s="212"/>
      <c r="J32" s="212"/>
      <c r="K32" s="17"/>
      <c r="L32" s="17"/>
    </row>
    <row r="33" spans="1:12" x14ac:dyDescent="0.25">
      <c r="A33" s="206" t="s">
        <v>8</v>
      </c>
      <c r="B33" s="208"/>
      <c r="C33" s="225" t="s">
        <v>49</v>
      </c>
      <c r="D33" s="227"/>
      <c r="E33" s="315"/>
      <c r="F33" s="315"/>
      <c r="G33" s="315"/>
      <c r="H33" s="212">
        <v>36.57</v>
      </c>
      <c r="I33" s="212"/>
      <c r="J33" s="212"/>
      <c r="K33" s="17"/>
      <c r="L33" s="17"/>
    </row>
    <row r="34" spans="1:12" x14ac:dyDescent="0.25">
      <c r="A34" s="206" t="s">
        <v>9</v>
      </c>
      <c r="B34" s="208"/>
      <c r="C34" s="284" t="s">
        <v>28</v>
      </c>
      <c r="D34" s="285"/>
      <c r="E34" s="315"/>
      <c r="F34" s="315"/>
      <c r="G34" s="315"/>
      <c r="H34" s="212"/>
      <c r="I34" s="212"/>
      <c r="J34" s="212"/>
      <c r="K34" s="17"/>
      <c r="L34" s="17"/>
    </row>
    <row r="35" spans="1:12" x14ac:dyDescent="0.25">
      <c r="A35" s="345" t="s">
        <v>38</v>
      </c>
      <c r="B35" s="346"/>
      <c r="C35" s="346"/>
      <c r="D35" s="346"/>
      <c r="E35" s="346"/>
      <c r="F35" s="346"/>
      <c r="G35" s="347"/>
      <c r="H35" s="282">
        <f>SUM(H31:J34)</f>
        <v>627.40260000000001</v>
      </c>
      <c r="I35" s="282"/>
      <c r="J35" s="282"/>
      <c r="K35" s="17"/>
      <c r="L35" s="17"/>
    </row>
    <row r="36" spans="1:12" x14ac:dyDescent="0.25">
      <c r="A36" s="267" t="s">
        <v>72</v>
      </c>
      <c r="B36" s="267"/>
      <c r="C36" s="267"/>
      <c r="D36" s="267"/>
      <c r="E36" s="268">
        <f>H18+H29+H35</f>
        <v>1673.8033804272</v>
      </c>
      <c r="F36" s="269"/>
      <c r="G36" s="269"/>
      <c r="H36" s="269"/>
      <c r="I36" s="269"/>
      <c r="J36" s="269"/>
      <c r="K36" s="17"/>
      <c r="L36" s="17"/>
    </row>
    <row r="37" spans="1:12" ht="2.25" customHeight="1" x14ac:dyDescent="0.25">
      <c r="A37" s="270"/>
      <c r="B37" s="271"/>
      <c r="C37" s="271"/>
      <c r="D37" s="271"/>
      <c r="E37" s="271"/>
      <c r="F37" s="271"/>
      <c r="G37" s="271"/>
      <c r="H37" s="271"/>
      <c r="I37" s="271"/>
      <c r="J37" s="272"/>
      <c r="K37" s="17"/>
      <c r="L37" s="17"/>
    </row>
    <row r="38" spans="1:12" x14ac:dyDescent="0.25">
      <c r="A38" s="217" t="s">
        <v>174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17"/>
      <c r="L38" s="17"/>
    </row>
    <row r="39" spans="1:12" x14ac:dyDescent="0.25">
      <c r="A39" s="255" t="s">
        <v>2</v>
      </c>
      <c r="B39" s="256"/>
      <c r="C39" s="255" t="s">
        <v>51</v>
      </c>
      <c r="D39" s="256"/>
      <c r="E39" s="136"/>
      <c r="F39" s="138"/>
      <c r="G39" s="137"/>
      <c r="H39" s="257">
        <f>E11/12*5%</f>
        <v>6.9939499999999999</v>
      </c>
      <c r="I39" s="258"/>
      <c r="J39" s="256"/>
      <c r="K39" s="17"/>
      <c r="L39" s="17"/>
    </row>
    <row r="40" spans="1:12" x14ac:dyDescent="0.25">
      <c r="A40" s="255" t="s">
        <v>7</v>
      </c>
      <c r="B40" s="256"/>
      <c r="C40" s="255" t="s">
        <v>52</v>
      </c>
      <c r="D40" s="256"/>
      <c r="E40" s="136"/>
      <c r="F40" s="138"/>
      <c r="G40" s="137"/>
      <c r="H40" s="257">
        <f>H39*8%</f>
        <v>0.55951600000000001</v>
      </c>
      <c r="I40" s="258"/>
      <c r="J40" s="256"/>
      <c r="K40" s="17"/>
      <c r="L40" s="17"/>
    </row>
    <row r="41" spans="1:12" ht="33" customHeight="1" x14ac:dyDescent="0.25">
      <c r="A41" s="259" t="s">
        <v>8</v>
      </c>
      <c r="B41" s="260"/>
      <c r="C41" s="261" t="s">
        <v>53</v>
      </c>
      <c r="D41" s="262"/>
      <c r="E41" s="263"/>
      <c r="F41" s="264"/>
      <c r="G41" s="265"/>
      <c r="H41" s="266">
        <f>E41*E11</f>
        <v>0</v>
      </c>
      <c r="I41" s="266"/>
      <c r="J41" s="266"/>
      <c r="K41" s="17"/>
      <c r="L41" s="17"/>
    </row>
    <row r="42" spans="1:12" x14ac:dyDescent="0.25">
      <c r="A42" s="173" t="s">
        <v>9</v>
      </c>
      <c r="B42" s="173"/>
      <c r="C42" s="206" t="s">
        <v>54</v>
      </c>
      <c r="D42" s="208"/>
      <c r="E42" s="283"/>
      <c r="F42" s="283"/>
      <c r="G42" s="283"/>
      <c r="H42" s="212">
        <f>E11/30/12*7*100%</f>
        <v>32.638433333333332</v>
      </c>
      <c r="I42" s="212"/>
      <c r="J42" s="212"/>
      <c r="K42" s="17"/>
      <c r="L42" s="17"/>
    </row>
    <row r="43" spans="1:12" ht="30" customHeight="1" x14ac:dyDescent="0.25">
      <c r="A43" s="173" t="s">
        <v>10</v>
      </c>
      <c r="B43" s="173"/>
      <c r="C43" s="284" t="s">
        <v>83</v>
      </c>
      <c r="D43" s="285"/>
      <c r="E43" s="283"/>
      <c r="F43" s="283"/>
      <c r="G43" s="283"/>
      <c r="H43" s="212">
        <f>H42*39.8%</f>
        <v>12.990096466666666</v>
      </c>
      <c r="I43" s="212"/>
      <c r="J43" s="212"/>
      <c r="K43" s="17"/>
      <c r="L43" s="17"/>
    </row>
    <row r="44" spans="1:12" ht="31.5" customHeight="1" x14ac:dyDescent="0.25">
      <c r="A44" s="206" t="s">
        <v>11</v>
      </c>
      <c r="B44" s="208"/>
      <c r="C44" s="273" t="s">
        <v>53</v>
      </c>
      <c r="D44" s="274"/>
      <c r="E44" s="209"/>
      <c r="F44" s="210"/>
      <c r="G44" s="211"/>
      <c r="H44" s="275">
        <f>E11*5%</f>
        <v>83.927400000000006</v>
      </c>
      <c r="I44" s="276"/>
      <c r="J44" s="277"/>
      <c r="K44" s="17"/>
      <c r="L44" s="17"/>
    </row>
    <row r="45" spans="1:12" x14ac:dyDescent="0.25">
      <c r="A45" s="278" t="s">
        <v>36</v>
      </c>
      <c r="B45" s="278"/>
      <c r="C45" s="278"/>
      <c r="D45" s="278"/>
      <c r="E45" s="279"/>
      <c r="F45" s="280"/>
      <c r="G45" s="281"/>
      <c r="H45" s="282">
        <f>SUM(H39:J44)</f>
        <v>137.10939580000002</v>
      </c>
      <c r="I45" s="282"/>
      <c r="J45" s="282"/>
      <c r="K45" s="17"/>
      <c r="L45" s="17"/>
    </row>
    <row r="46" spans="1:12" ht="4.5" customHeight="1" x14ac:dyDescent="0.25">
      <c r="E46" s="2"/>
      <c r="F46" s="2"/>
      <c r="G46" s="2"/>
      <c r="H46" s="3"/>
      <c r="I46" s="3"/>
      <c r="J46" s="3"/>
      <c r="K46" s="17"/>
      <c r="L46" s="17"/>
    </row>
    <row r="47" spans="1:12" x14ac:dyDescent="0.25">
      <c r="A47" s="217" t="s">
        <v>173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17"/>
      <c r="L47" s="17"/>
    </row>
    <row r="48" spans="1:12" x14ac:dyDescent="0.25">
      <c r="A48" s="255" t="s">
        <v>2</v>
      </c>
      <c r="B48" s="256"/>
      <c r="C48" s="255" t="s">
        <v>56</v>
      </c>
      <c r="D48" s="256"/>
      <c r="E48" s="136"/>
      <c r="F48" s="138"/>
      <c r="G48" s="137"/>
      <c r="H48" s="257">
        <f>E19/12*5%</f>
        <v>3.2583333333333336E-4</v>
      </c>
      <c r="I48" s="258"/>
      <c r="J48" s="256"/>
      <c r="K48" s="17"/>
      <c r="L48" s="17"/>
    </row>
    <row r="49" spans="1:12" x14ac:dyDescent="0.25">
      <c r="A49" s="255" t="s">
        <v>7</v>
      </c>
      <c r="B49" s="256"/>
      <c r="C49" s="255" t="s">
        <v>57</v>
      </c>
      <c r="D49" s="256"/>
      <c r="E49" s="136"/>
      <c r="F49" s="138"/>
      <c r="G49" s="137"/>
      <c r="H49" s="257">
        <f>E11/30/12</f>
        <v>4.662633333333333</v>
      </c>
      <c r="I49" s="258"/>
      <c r="J49" s="256"/>
      <c r="K49" s="17"/>
      <c r="L49" s="17"/>
    </row>
    <row r="50" spans="1:12" x14ac:dyDescent="0.25">
      <c r="A50" s="259" t="s">
        <v>8</v>
      </c>
      <c r="B50" s="260"/>
      <c r="C50" s="261" t="s">
        <v>58</v>
      </c>
      <c r="D50" s="262"/>
      <c r="E50" s="263"/>
      <c r="F50" s="264"/>
      <c r="G50" s="265"/>
      <c r="H50" s="266">
        <f>E11/30/12*5*1.5%</f>
        <v>0.34969749999999994</v>
      </c>
      <c r="I50" s="266"/>
      <c r="J50" s="266"/>
      <c r="K50" s="17"/>
      <c r="L50" s="17"/>
    </row>
    <row r="51" spans="1:12" x14ac:dyDescent="0.25">
      <c r="A51" s="173" t="s">
        <v>9</v>
      </c>
      <c r="B51" s="173"/>
      <c r="C51" s="376" t="s">
        <v>59</v>
      </c>
      <c r="D51" s="377"/>
      <c r="E51" s="283"/>
      <c r="F51" s="283"/>
      <c r="G51" s="283"/>
      <c r="H51" s="212">
        <f>E11/30/12*15*8%</f>
        <v>5.5951599999999999</v>
      </c>
      <c r="I51" s="212"/>
      <c r="J51" s="212"/>
      <c r="K51" s="17"/>
      <c r="L51" s="17"/>
    </row>
    <row r="52" spans="1:12" x14ac:dyDescent="0.25">
      <c r="A52" s="173" t="s">
        <v>10</v>
      </c>
      <c r="B52" s="173"/>
      <c r="C52" s="284" t="s">
        <v>60</v>
      </c>
      <c r="D52" s="285"/>
      <c r="E52" s="283"/>
      <c r="F52" s="283"/>
      <c r="G52" s="283"/>
      <c r="H52" s="212">
        <f>E19*5%</f>
        <v>3.9100000000000003E-3</v>
      </c>
      <c r="I52" s="212"/>
      <c r="J52" s="212"/>
      <c r="K52" s="17"/>
      <c r="L52" s="17"/>
    </row>
    <row r="53" spans="1:12" x14ac:dyDescent="0.25">
      <c r="A53" s="173" t="s">
        <v>11</v>
      </c>
      <c r="B53" s="173"/>
      <c r="C53" s="284" t="s">
        <v>61</v>
      </c>
      <c r="D53" s="285"/>
      <c r="E53" s="283"/>
      <c r="F53" s="283"/>
      <c r="G53" s="283"/>
      <c r="H53" s="212">
        <f>E11/30/12*5*40%</f>
        <v>9.3252666666666659</v>
      </c>
      <c r="I53" s="212"/>
      <c r="J53" s="212"/>
      <c r="K53" s="17"/>
      <c r="L53" s="17"/>
    </row>
    <row r="54" spans="1:12" ht="31.5" customHeight="1" x14ac:dyDescent="0.25">
      <c r="A54" s="173" t="s">
        <v>39</v>
      </c>
      <c r="B54" s="173"/>
      <c r="C54" s="284" t="s">
        <v>62</v>
      </c>
      <c r="D54" s="285"/>
      <c r="E54" s="283"/>
      <c r="F54" s="283"/>
      <c r="G54" s="283"/>
      <c r="H54" s="212">
        <f>SUM(H48:J53)*39.8%</f>
        <v>7.9349233466666647</v>
      </c>
      <c r="I54" s="212"/>
      <c r="J54" s="212"/>
      <c r="K54" s="17"/>
      <c r="L54" s="17"/>
    </row>
    <row r="55" spans="1:12" x14ac:dyDescent="0.25">
      <c r="A55" s="278" t="s">
        <v>36</v>
      </c>
      <c r="B55" s="278"/>
      <c r="C55" s="278"/>
      <c r="D55" s="278"/>
      <c r="E55" s="279"/>
      <c r="F55" s="280"/>
      <c r="G55" s="281"/>
      <c r="H55" s="282">
        <f>SUM(H48:J54)</f>
        <v>27.871916679999995</v>
      </c>
      <c r="I55" s="282"/>
      <c r="J55" s="282"/>
      <c r="K55" s="17"/>
      <c r="L55" s="17"/>
    </row>
    <row r="56" spans="1:12" x14ac:dyDescent="0.25">
      <c r="A56" s="288" t="s">
        <v>172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17"/>
      <c r="L56" s="17"/>
    </row>
    <row r="57" spans="1:12" ht="31.5" customHeight="1" x14ac:dyDescent="0.25">
      <c r="A57" s="255" t="s">
        <v>2</v>
      </c>
      <c r="B57" s="256"/>
      <c r="C57" s="286" t="s">
        <v>64</v>
      </c>
      <c r="D57" s="287"/>
      <c r="E57" s="136"/>
      <c r="F57" s="138"/>
      <c r="G57" s="137"/>
      <c r="H57" s="257">
        <f>((((E11+(E11/3))*0.3333)/12)*2%)</f>
        <v>1.2432445519999999</v>
      </c>
      <c r="I57" s="258"/>
      <c r="J57" s="256"/>
      <c r="K57" s="17"/>
      <c r="L57" s="17"/>
    </row>
    <row r="58" spans="1:12" ht="28.5" customHeight="1" x14ac:dyDescent="0.25">
      <c r="A58" s="255" t="s">
        <v>7</v>
      </c>
      <c r="B58" s="256"/>
      <c r="C58" s="286" t="s">
        <v>65</v>
      </c>
      <c r="D58" s="287"/>
      <c r="E58" s="136"/>
      <c r="F58" s="138"/>
      <c r="G58" s="137"/>
      <c r="H58" s="257">
        <f>H57*39.8%</f>
        <v>0.49481133169599995</v>
      </c>
      <c r="I58" s="258"/>
      <c r="J58" s="256"/>
      <c r="K58" s="17"/>
      <c r="L58" s="17"/>
    </row>
    <row r="59" spans="1:12" ht="30" customHeight="1" x14ac:dyDescent="0.25">
      <c r="A59" s="259" t="s">
        <v>8</v>
      </c>
      <c r="B59" s="260"/>
      <c r="C59" s="286" t="s">
        <v>66</v>
      </c>
      <c r="D59" s="287"/>
      <c r="E59" s="263"/>
      <c r="F59" s="264"/>
      <c r="G59" s="265"/>
      <c r="H59" s="266">
        <f>(((E11+H16)*0.333)*2%)*39.8%</f>
        <v>4.8199197705729127</v>
      </c>
      <c r="I59" s="266"/>
      <c r="J59" s="266"/>
      <c r="K59" s="17"/>
      <c r="L59" s="17"/>
    </row>
    <row r="60" spans="1:12" x14ac:dyDescent="0.25">
      <c r="A60" s="173" t="s">
        <v>9</v>
      </c>
      <c r="B60" s="173"/>
      <c r="C60" s="206" t="s">
        <v>67</v>
      </c>
      <c r="D60" s="208"/>
      <c r="E60" s="283"/>
      <c r="F60" s="283"/>
      <c r="G60" s="283"/>
      <c r="H60" s="212"/>
      <c r="I60" s="212"/>
      <c r="J60" s="212"/>
      <c r="K60" s="17"/>
      <c r="L60" s="17"/>
    </row>
    <row r="61" spans="1:12" ht="35.25" customHeight="1" x14ac:dyDescent="0.25">
      <c r="A61" s="278" t="s">
        <v>36</v>
      </c>
      <c r="B61" s="278"/>
      <c r="C61" s="278"/>
      <c r="D61" s="278"/>
      <c r="E61" s="279"/>
      <c r="F61" s="280"/>
      <c r="G61" s="281"/>
      <c r="H61" s="282">
        <f>SUM(H57:J60)</f>
        <v>6.5579756542689127</v>
      </c>
      <c r="I61" s="282"/>
      <c r="J61" s="282"/>
      <c r="K61" s="17"/>
      <c r="L61" s="17"/>
    </row>
    <row r="62" spans="1:12" x14ac:dyDescent="0.25">
      <c r="A62" s="288" t="s">
        <v>171</v>
      </c>
      <c r="B62" s="288"/>
      <c r="C62" s="288"/>
      <c r="D62" s="288"/>
      <c r="E62" s="288"/>
      <c r="F62" s="288"/>
      <c r="G62" s="288"/>
      <c r="H62" s="288"/>
      <c r="I62" s="288"/>
      <c r="J62" s="288"/>
      <c r="K62" s="17"/>
      <c r="L62" s="17"/>
    </row>
    <row r="63" spans="1:12" ht="30" customHeight="1" x14ac:dyDescent="0.25">
      <c r="A63" s="255" t="s">
        <v>2</v>
      </c>
      <c r="B63" s="256"/>
      <c r="C63" s="286" t="s">
        <v>69</v>
      </c>
      <c r="D63" s="287"/>
      <c r="E63" s="136"/>
      <c r="F63" s="138"/>
      <c r="G63" s="137"/>
      <c r="H63" s="257">
        <f>((((E17+(E17/3))*0.3333)/12)*2%)</f>
        <v>8.9620666666666654E-5</v>
      </c>
      <c r="I63" s="258"/>
      <c r="J63" s="256"/>
      <c r="K63" s="17"/>
      <c r="L63" s="17"/>
    </row>
    <row r="64" spans="1:12" ht="31.5" customHeight="1" x14ac:dyDescent="0.25">
      <c r="A64" s="255" t="s">
        <v>7</v>
      </c>
      <c r="B64" s="256"/>
      <c r="C64" s="286" t="s">
        <v>70</v>
      </c>
      <c r="D64" s="287"/>
      <c r="E64" s="136"/>
      <c r="F64" s="138"/>
      <c r="G64" s="137"/>
      <c r="H64" s="257">
        <f>H63*39.8%</f>
        <v>3.5669025333333325E-5</v>
      </c>
      <c r="I64" s="258"/>
      <c r="J64" s="256"/>
      <c r="K64" s="17"/>
      <c r="L64" s="17"/>
    </row>
    <row r="65" spans="1:12" x14ac:dyDescent="0.25">
      <c r="A65" s="278" t="s">
        <v>36</v>
      </c>
      <c r="B65" s="278"/>
      <c r="C65" s="278"/>
      <c r="D65" s="278"/>
      <c r="E65" s="279"/>
      <c r="F65" s="280"/>
      <c r="G65" s="281"/>
      <c r="H65" s="282">
        <f>SUM(H63:J64)</f>
        <v>1.2528969199999997E-4</v>
      </c>
      <c r="I65" s="282"/>
      <c r="J65" s="282"/>
      <c r="K65" s="17"/>
      <c r="L65" s="17"/>
    </row>
    <row r="66" spans="1:12" x14ac:dyDescent="0.25">
      <c r="A66" s="267" t="s">
        <v>71</v>
      </c>
      <c r="B66" s="267"/>
      <c r="C66" s="267"/>
      <c r="D66" s="267"/>
      <c r="E66" s="268">
        <f>H65+H61+H55</f>
        <v>34.430017623960907</v>
      </c>
      <c r="F66" s="269"/>
      <c r="G66" s="269"/>
      <c r="H66" s="269"/>
      <c r="I66" s="269"/>
      <c r="J66" s="269"/>
      <c r="K66" s="17"/>
      <c r="L66" s="17"/>
    </row>
    <row r="67" spans="1:12" ht="3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7"/>
      <c r="L67" s="17"/>
    </row>
    <row r="68" spans="1:12" x14ac:dyDescent="0.25">
      <c r="A68" s="217" t="s">
        <v>73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17"/>
      <c r="L68" s="17"/>
    </row>
    <row r="69" spans="1:12" x14ac:dyDescent="0.25">
      <c r="A69" s="255" t="s">
        <v>2</v>
      </c>
      <c r="B69" s="256"/>
      <c r="C69" s="255" t="s">
        <v>74</v>
      </c>
      <c r="D69" s="256"/>
      <c r="E69" s="255"/>
      <c r="F69" s="258"/>
      <c r="G69" s="256"/>
      <c r="H69" s="257">
        <v>90</v>
      </c>
      <c r="I69" s="258"/>
      <c r="J69" s="256"/>
      <c r="K69" s="17"/>
      <c r="L69" s="17"/>
    </row>
    <row r="70" spans="1:12" x14ac:dyDescent="0.25">
      <c r="A70" s="255" t="s">
        <v>7</v>
      </c>
      <c r="B70" s="256"/>
      <c r="C70" s="255" t="s">
        <v>75</v>
      </c>
      <c r="D70" s="256"/>
      <c r="E70" s="136"/>
      <c r="F70" s="138"/>
      <c r="G70" s="137"/>
      <c r="H70" s="257"/>
      <c r="I70" s="258"/>
      <c r="J70" s="256"/>
      <c r="K70" s="17"/>
      <c r="L70" s="17"/>
    </row>
    <row r="71" spans="1:12" x14ac:dyDescent="0.25">
      <c r="A71" s="259" t="s">
        <v>8</v>
      </c>
      <c r="B71" s="260"/>
      <c r="C71" s="261" t="s">
        <v>76</v>
      </c>
      <c r="D71" s="262"/>
      <c r="E71" s="263"/>
      <c r="F71" s="264"/>
      <c r="G71" s="265"/>
      <c r="H71" s="266"/>
      <c r="I71" s="266"/>
      <c r="J71" s="266"/>
      <c r="K71" s="17"/>
      <c r="L71" s="17"/>
    </row>
    <row r="72" spans="1:12" x14ac:dyDescent="0.25">
      <c r="A72" s="173" t="s">
        <v>9</v>
      </c>
      <c r="B72" s="173"/>
      <c r="C72" s="206" t="s">
        <v>28</v>
      </c>
      <c r="D72" s="208"/>
      <c r="E72" s="283"/>
      <c r="F72" s="283"/>
      <c r="G72" s="283"/>
      <c r="H72" s="212">
        <f>E30/30/12*15*8%</f>
        <v>0</v>
      </c>
      <c r="I72" s="212"/>
      <c r="J72" s="212"/>
      <c r="K72" s="17"/>
      <c r="L72" s="17"/>
    </row>
    <row r="73" spans="1:12" x14ac:dyDescent="0.25">
      <c r="A73" s="278" t="s">
        <v>36</v>
      </c>
      <c r="B73" s="278"/>
      <c r="C73" s="278"/>
      <c r="D73" s="278"/>
      <c r="E73" s="279"/>
      <c r="F73" s="280"/>
      <c r="G73" s="281"/>
      <c r="H73" s="282">
        <f>SUM(H69:J72)</f>
        <v>90</v>
      </c>
      <c r="I73" s="282"/>
      <c r="J73" s="282"/>
      <c r="K73" s="17"/>
      <c r="L73" s="17"/>
    </row>
    <row r="74" spans="1:12" ht="2.25" customHeight="1" x14ac:dyDescent="0.25">
      <c r="E74" s="2"/>
      <c r="F74" s="2"/>
      <c r="G74" s="2"/>
      <c r="H74" s="3"/>
      <c r="I74" s="3"/>
      <c r="J74" s="3"/>
      <c r="K74" s="17"/>
      <c r="L74" s="17"/>
    </row>
    <row r="75" spans="1:12" x14ac:dyDescent="0.25">
      <c r="A75" s="217" t="s">
        <v>84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17"/>
      <c r="L75" s="17"/>
    </row>
    <row r="76" spans="1:12" x14ac:dyDescent="0.25">
      <c r="A76" s="255" t="s">
        <v>2</v>
      </c>
      <c r="B76" s="256"/>
      <c r="C76" s="255" t="s">
        <v>77</v>
      </c>
      <c r="D76" s="256"/>
      <c r="E76" s="327">
        <v>7.0000000000000007E-2</v>
      </c>
      <c r="F76" s="258"/>
      <c r="G76" s="256"/>
      <c r="H76" s="257">
        <f>(H73+E66+H45+E36+E11)*E76</f>
        <v>252.97235556958131</v>
      </c>
      <c r="I76" s="258"/>
      <c r="J76" s="256"/>
      <c r="K76" s="17"/>
      <c r="L76" s="17"/>
    </row>
    <row r="77" spans="1:12" x14ac:dyDescent="0.25">
      <c r="A77" s="255" t="s">
        <v>7</v>
      </c>
      <c r="B77" s="256"/>
      <c r="C77" s="255" t="s">
        <v>12</v>
      </c>
      <c r="D77" s="256"/>
      <c r="E77" s="327">
        <v>9.9999049397341402E-2</v>
      </c>
      <c r="F77" s="258"/>
      <c r="G77" s="256"/>
      <c r="H77" s="257">
        <f>E77*(H73+E66+H45+E36+E11)</f>
        <v>361.38564401091958</v>
      </c>
      <c r="I77" s="258"/>
      <c r="J77" s="256"/>
      <c r="K77" s="17"/>
      <c r="L77" s="17"/>
    </row>
    <row r="78" spans="1:12" x14ac:dyDescent="0.25">
      <c r="A78" s="259" t="s">
        <v>8</v>
      </c>
      <c r="B78" s="260"/>
      <c r="C78" s="261" t="s">
        <v>78</v>
      </c>
      <c r="D78" s="262"/>
      <c r="E78" s="338">
        <v>0.85750000000000004</v>
      </c>
      <c r="F78" s="339"/>
      <c r="G78" s="340"/>
      <c r="H78" s="266">
        <f>(H73+E66+H45+E36+E11)/E78</f>
        <v>4214.4499053657855</v>
      </c>
      <c r="I78" s="266"/>
      <c r="J78" s="266"/>
      <c r="K78" s="17"/>
      <c r="L78" s="17"/>
    </row>
    <row r="79" spans="1:12" x14ac:dyDescent="0.25">
      <c r="A79" s="173" t="s">
        <v>9</v>
      </c>
      <c r="B79" s="173"/>
      <c r="C79" s="206" t="s">
        <v>79</v>
      </c>
      <c r="D79" s="208"/>
      <c r="E79" s="283">
        <v>1.6500000000000001E-2</v>
      </c>
      <c r="F79" s="283"/>
      <c r="G79" s="283"/>
      <c r="H79" s="212">
        <f>E79*D87</f>
        <v>69.766125000000002</v>
      </c>
      <c r="I79" s="212"/>
      <c r="J79" s="212"/>
      <c r="K79" s="17"/>
      <c r="L79" s="17"/>
    </row>
    <row r="80" spans="1:12" x14ac:dyDescent="0.25">
      <c r="A80" s="173" t="s">
        <v>9</v>
      </c>
      <c r="B80" s="173"/>
      <c r="C80" s="206" t="s">
        <v>80</v>
      </c>
      <c r="D80" s="208"/>
      <c r="E80" s="283">
        <v>7.5999999999999998E-2</v>
      </c>
      <c r="F80" s="283"/>
      <c r="G80" s="283"/>
      <c r="H80" s="212">
        <f>E80*D87</f>
        <v>321.34699999999998</v>
      </c>
      <c r="I80" s="212"/>
      <c r="J80" s="212"/>
      <c r="K80" s="17"/>
      <c r="L80" s="17"/>
    </row>
    <row r="81" spans="1:12" x14ac:dyDescent="0.25">
      <c r="A81" s="173" t="s">
        <v>10</v>
      </c>
      <c r="B81" s="173"/>
      <c r="C81" s="206" t="s">
        <v>81</v>
      </c>
      <c r="D81" s="208"/>
      <c r="E81" s="283"/>
      <c r="F81" s="283"/>
      <c r="G81" s="283"/>
      <c r="H81" s="212"/>
      <c r="I81" s="212"/>
      <c r="J81" s="212"/>
      <c r="K81" s="17"/>
      <c r="L81" s="17"/>
    </row>
    <row r="82" spans="1:12" x14ac:dyDescent="0.25">
      <c r="A82" s="173" t="s">
        <v>11</v>
      </c>
      <c r="B82" s="173"/>
      <c r="C82" s="206" t="s">
        <v>82</v>
      </c>
      <c r="D82" s="208"/>
      <c r="E82" s="283">
        <v>0.05</v>
      </c>
      <c r="F82" s="283"/>
      <c r="G82" s="283"/>
      <c r="H82" s="212">
        <f>E82*D87</f>
        <v>211.41250000000002</v>
      </c>
      <c r="I82" s="212"/>
      <c r="J82" s="212"/>
      <c r="K82" s="17"/>
      <c r="L82" s="17"/>
    </row>
    <row r="83" spans="1:12" x14ac:dyDescent="0.25">
      <c r="A83" s="278" t="s">
        <v>36</v>
      </c>
      <c r="B83" s="278"/>
      <c r="C83" s="278"/>
      <c r="D83" s="278"/>
      <c r="E83" s="279"/>
      <c r="F83" s="280"/>
      <c r="G83" s="281"/>
      <c r="H83" s="282">
        <f>H76+H77+H79+H80+H82</f>
        <v>1216.883624580501</v>
      </c>
      <c r="I83" s="282"/>
      <c r="J83" s="282"/>
      <c r="K83" s="17"/>
      <c r="L83" s="17"/>
    </row>
    <row r="84" spans="1:12" ht="1.5" customHeight="1" x14ac:dyDescent="0.25">
      <c r="E84" s="2"/>
      <c r="F84" s="2"/>
      <c r="G84" s="2"/>
      <c r="H84" s="3"/>
      <c r="I84" s="3"/>
      <c r="J84" s="3"/>
      <c r="K84" s="17"/>
      <c r="L84" s="17"/>
    </row>
    <row r="85" spans="1:12" x14ac:dyDescent="0.25">
      <c r="A85" s="311" t="s">
        <v>85</v>
      </c>
      <c r="B85" s="311"/>
      <c r="C85" s="311"/>
      <c r="D85" s="311"/>
      <c r="E85" s="311"/>
      <c r="F85" s="311"/>
      <c r="G85" s="311"/>
      <c r="H85" s="212">
        <f>SUM(H83+H73+E66+H45+E36+E11)</f>
        <v>4830.7744184316616</v>
      </c>
      <c r="I85" s="212"/>
      <c r="J85" s="212"/>
      <c r="K85" s="17"/>
      <c r="L85" s="17"/>
    </row>
    <row r="86" spans="1:1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x14ac:dyDescent="0.25">
      <c r="A87" s="17"/>
      <c r="B87" s="17"/>
      <c r="C87" s="17"/>
      <c r="D87" s="97">
        <v>4228.25</v>
      </c>
      <c r="E87" s="17"/>
      <c r="F87" s="17"/>
      <c r="G87" s="17"/>
      <c r="H87" s="17"/>
      <c r="I87" s="17"/>
      <c r="J87" s="17"/>
      <c r="K87" s="17"/>
      <c r="L87" s="17"/>
    </row>
    <row r="88" spans="1:1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</sheetData>
  <mergeCells count="232">
    <mergeCell ref="A1:C1"/>
    <mergeCell ref="D1:J1"/>
    <mergeCell ref="A2:J2"/>
    <mergeCell ref="A3:J3"/>
    <mergeCell ref="A4:J4"/>
    <mergeCell ref="B5:D5"/>
    <mergeCell ref="E5:J5"/>
    <mergeCell ref="B9:D9"/>
    <mergeCell ref="E9:J9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1"/>
  <sheetViews>
    <sheetView showWhiteSpace="0" view="pageLayout" zoomScaleNormal="100" workbookViewId="0">
      <selection activeCell="D1" sqref="D1:J1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" customWidth="1"/>
    <col min="5" max="5" width="3.42578125" customWidth="1"/>
    <col min="6" max="6" width="4.140625" customWidth="1"/>
    <col min="7" max="7" width="1" customWidth="1"/>
    <col min="8" max="8" width="3" customWidth="1"/>
    <col min="9" max="9" width="5.7109375" hidden="1" customWidth="1"/>
    <col min="10" max="10" width="8.7109375" customWidth="1"/>
  </cols>
  <sheetData>
    <row r="1" spans="1:12" x14ac:dyDescent="0.25">
      <c r="A1" s="368" t="s">
        <v>0</v>
      </c>
      <c r="B1" s="368"/>
      <c r="C1" s="368"/>
      <c r="D1" s="369" t="s">
        <v>184</v>
      </c>
      <c r="E1" s="370"/>
      <c r="F1" s="370"/>
      <c r="G1" s="370"/>
      <c r="H1" s="370"/>
      <c r="I1" s="370"/>
      <c r="J1" s="371"/>
      <c r="K1" s="17"/>
      <c r="L1" s="17"/>
    </row>
    <row r="2" spans="1:12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"/>
      <c r="L2" s="17"/>
    </row>
    <row r="3" spans="1:12" x14ac:dyDescent="0.25">
      <c r="A3" s="372" t="s">
        <v>30</v>
      </c>
      <c r="B3" s="373"/>
      <c r="C3" s="373"/>
      <c r="D3" s="373"/>
      <c r="E3" s="373"/>
      <c r="F3" s="373"/>
      <c r="G3" s="373"/>
      <c r="H3" s="373"/>
      <c r="I3" s="373"/>
      <c r="J3" s="374"/>
      <c r="K3" s="17"/>
      <c r="L3" s="17"/>
    </row>
    <row r="4" spans="1:12" x14ac:dyDescent="0.25">
      <c r="A4" s="173" t="s">
        <v>31</v>
      </c>
      <c r="B4" s="173"/>
      <c r="C4" s="173"/>
      <c r="D4" s="173"/>
      <c r="E4" s="173"/>
      <c r="F4" s="173"/>
      <c r="G4" s="173"/>
      <c r="H4" s="173"/>
      <c r="I4" s="173"/>
      <c r="J4" s="173"/>
      <c r="K4" s="17"/>
      <c r="L4" s="17"/>
    </row>
    <row r="5" spans="1:12" x14ac:dyDescent="0.25">
      <c r="A5" s="8" t="s">
        <v>2</v>
      </c>
      <c r="B5" s="353" t="s">
        <v>1</v>
      </c>
      <c r="C5" s="354"/>
      <c r="D5" s="355"/>
      <c r="E5" s="375">
        <v>1398.79</v>
      </c>
      <c r="F5" s="173"/>
      <c r="G5" s="173"/>
      <c r="H5" s="173"/>
      <c r="I5" s="173"/>
      <c r="J5" s="173"/>
      <c r="K5" s="17"/>
      <c r="L5" s="17"/>
    </row>
    <row r="6" spans="1:12" x14ac:dyDescent="0.25">
      <c r="A6" s="8" t="s">
        <v>7</v>
      </c>
      <c r="B6" s="353" t="s">
        <v>25</v>
      </c>
      <c r="C6" s="354"/>
      <c r="D6" s="355"/>
      <c r="E6" s="356"/>
      <c r="F6" s="357"/>
      <c r="G6" s="357"/>
      <c r="H6" s="357"/>
      <c r="I6" s="357"/>
      <c r="J6" s="358"/>
      <c r="K6" s="17"/>
      <c r="L6" s="17"/>
    </row>
    <row r="7" spans="1:12" x14ac:dyDescent="0.25">
      <c r="A7" s="8" t="s">
        <v>8</v>
      </c>
      <c r="B7" s="353" t="s">
        <v>26</v>
      </c>
      <c r="C7" s="354"/>
      <c r="D7" s="355"/>
      <c r="E7" s="356">
        <f>1398.79*20%</f>
        <v>279.75799999999998</v>
      </c>
      <c r="F7" s="357"/>
      <c r="G7" s="357"/>
      <c r="H7" s="357"/>
      <c r="I7" s="357"/>
      <c r="J7" s="358"/>
      <c r="K7" s="17"/>
      <c r="L7" s="17"/>
    </row>
    <row r="8" spans="1:12" x14ac:dyDescent="0.25">
      <c r="A8" s="8" t="s">
        <v>9</v>
      </c>
      <c r="B8" s="353" t="s">
        <v>27</v>
      </c>
      <c r="C8" s="354"/>
      <c r="D8" s="355"/>
      <c r="E8" s="356"/>
      <c r="F8" s="357"/>
      <c r="G8" s="357"/>
      <c r="H8" s="357"/>
      <c r="I8" s="357"/>
      <c r="J8" s="358"/>
      <c r="K8" s="17"/>
      <c r="L8" s="17"/>
    </row>
    <row r="9" spans="1:12" x14ac:dyDescent="0.25">
      <c r="A9" s="8" t="s">
        <v>10</v>
      </c>
      <c r="B9" s="353" t="s">
        <v>28</v>
      </c>
      <c r="C9" s="354"/>
      <c r="D9" s="355"/>
      <c r="E9" s="283"/>
      <c r="F9" s="283"/>
      <c r="G9" s="283"/>
      <c r="H9" s="283"/>
      <c r="I9" s="283"/>
      <c r="J9" s="283"/>
      <c r="K9" s="17"/>
      <c r="L9" s="17"/>
    </row>
    <row r="10" spans="1:12" ht="32.25" customHeight="1" x14ac:dyDescent="0.25">
      <c r="A10" s="16" t="s">
        <v>11</v>
      </c>
      <c r="B10" s="359" t="s">
        <v>92</v>
      </c>
      <c r="C10" s="360"/>
      <c r="D10" s="361"/>
      <c r="E10" s="173"/>
      <c r="F10" s="173"/>
      <c r="G10" s="173"/>
      <c r="H10" s="173"/>
      <c r="I10" s="173"/>
      <c r="J10" s="173"/>
      <c r="K10" s="17"/>
      <c r="L10" s="17"/>
    </row>
    <row r="11" spans="1:12" x14ac:dyDescent="0.25">
      <c r="A11" s="278" t="s">
        <v>38</v>
      </c>
      <c r="B11" s="278"/>
      <c r="C11" s="278"/>
      <c r="D11" s="278"/>
      <c r="E11" s="282">
        <f>SUM(E5:J10)</f>
        <v>1678.548</v>
      </c>
      <c r="F11" s="282"/>
      <c r="G11" s="282"/>
      <c r="H11" s="282"/>
      <c r="I11" s="282"/>
      <c r="J11" s="282"/>
      <c r="K11" s="17"/>
      <c r="L11" s="17"/>
    </row>
    <row r="12" spans="1:12" ht="31.5" customHeight="1" x14ac:dyDescent="0.25">
      <c r="A12" s="199" t="s">
        <v>29</v>
      </c>
      <c r="B12" s="200"/>
      <c r="C12" s="200"/>
      <c r="D12" s="201"/>
      <c r="E12" s="202">
        <f>E11*E29</f>
        <v>584.13470400000006</v>
      </c>
      <c r="F12" s="203"/>
      <c r="G12" s="203"/>
      <c r="H12" s="203"/>
      <c r="I12" s="203"/>
      <c r="J12" s="204"/>
      <c r="K12" s="17"/>
      <c r="L12" s="17"/>
    </row>
    <row r="13" spans="1:12" ht="1.5" customHeight="1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"/>
      <c r="L13" s="17"/>
    </row>
    <row r="14" spans="1:12" x14ac:dyDescent="0.25">
      <c r="A14" s="217" t="s">
        <v>32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17"/>
      <c r="L14" s="17"/>
    </row>
    <row r="15" spans="1:12" x14ac:dyDescent="0.25">
      <c r="A15" s="218" t="s">
        <v>175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17"/>
      <c r="L15" s="17"/>
    </row>
    <row r="16" spans="1:12" x14ac:dyDescent="0.25">
      <c r="A16" s="8" t="s">
        <v>2</v>
      </c>
      <c r="B16" s="206" t="s">
        <v>34</v>
      </c>
      <c r="C16" s="207"/>
      <c r="D16" s="208"/>
      <c r="E16" s="219">
        <v>8.3299999999999999E-2</v>
      </c>
      <c r="F16" s="220"/>
      <c r="G16" s="221"/>
      <c r="H16" s="212">
        <f>E16*E11</f>
        <v>139.8230484</v>
      </c>
      <c r="I16" s="212"/>
      <c r="J16" s="212"/>
      <c r="K16" s="17"/>
      <c r="L16" s="17"/>
    </row>
    <row r="17" spans="1:12" x14ac:dyDescent="0.25">
      <c r="A17" s="8" t="s">
        <v>7</v>
      </c>
      <c r="B17" s="206" t="s">
        <v>35</v>
      </c>
      <c r="C17" s="207"/>
      <c r="D17" s="208"/>
      <c r="E17" s="209">
        <v>0.121</v>
      </c>
      <c r="F17" s="210"/>
      <c r="G17" s="211"/>
      <c r="H17" s="212">
        <f>E17*E11</f>
        <v>203.104308</v>
      </c>
      <c r="I17" s="212"/>
      <c r="J17" s="212"/>
      <c r="K17" s="17"/>
      <c r="L17" s="17"/>
    </row>
    <row r="18" spans="1:12" x14ac:dyDescent="0.25">
      <c r="A18" s="213" t="s">
        <v>36</v>
      </c>
      <c r="B18" s="214"/>
      <c r="C18" s="214"/>
      <c r="D18" s="214"/>
      <c r="E18" s="214"/>
      <c r="F18" s="214"/>
      <c r="G18" s="215"/>
      <c r="H18" s="216">
        <f>SUM(H16:J17)</f>
        <v>342.92735640000001</v>
      </c>
      <c r="I18" s="216"/>
      <c r="J18" s="216"/>
      <c r="K18" s="17"/>
      <c r="L18" s="17"/>
    </row>
    <row r="19" spans="1:12" ht="35.25" customHeight="1" x14ac:dyDescent="0.25">
      <c r="A19" s="9" t="s">
        <v>8</v>
      </c>
      <c r="B19" s="225" t="s">
        <v>37</v>
      </c>
      <c r="C19" s="226"/>
      <c r="D19" s="227"/>
      <c r="E19" s="228">
        <v>7.8200000000000006E-2</v>
      </c>
      <c r="F19" s="229"/>
      <c r="G19" s="230"/>
      <c r="H19" s="231">
        <f>E11*E19</f>
        <v>131.26245360000001</v>
      </c>
      <c r="I19" s="232"/>
      <c r="J19" s="233"/>
      <c r="K19" s="17"/>
      <c r="L19" s="17"/>
    </row>
    <row r="20" spans="1:12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7"/>
      <c r="L20" s="17"/>
    </row>
    <row r="21" spans="1:12" x14ac:dyDescent="0.25">
      <c r="A21" s="206" t="s">
        <v>2</v>
      </c>
      <c r="B21" s="208"/>
      <c r="C21" s="324" t="s">
        <v>3</v>
      </c>
      <c r="D21" s="325"/>
      <c r="E21" s="326">
        <v>0.2</v>
      </c>
      <c r="F21" s="326"/>
      <c r="G21" s="326"/>
      <c r="H21" s="212">
        <f>E21*(E11+H18)</f>
        <v>404.29507128</v>
      </c>
      <c r="I21" s="212"/>
      <c r="J21" s="212"/>
      <c r="K21" s="17"/>
      <c r="L21" s="17"/>
    </row>
    <row r="22" spans="1:12" x14ac:dyDescent="0.25">
      <c r="A22" s="206" t="s">
        <v>7</v>
      </c>
      <c r="B22" s="208"/>
      <c r="C22" s="206" t="s">
        <v>41</v>
      </c>
      <c r="D22" s="208"/>
      <c r="E22" s="315">
        <v>2.5000000000000001E-2</v>
      </c>
      <c r="F22" s="315"/>
      <c r="G22" s="315"/>
      <c r="H22" s="212">
        <f>E22*(E11+H18)</f>
        <v>50.53688391</v>
      </c>
      <c r="I22" s="212"/>
      <c r="J22" s="212"/>
      <c r="K22" s="17"/>
      <c r="L22" s="17"/>
    </row>
    <row r="23" spans="1:12" x14ac:dyDescent="0.25">
      <c r="A23" s="206" t="s">
        <v>8</v>
      </c>
      <c r="B23" s="208"/>
      <c r="C23" s="351" t="s">
        <v>42</v>
      </c>
      <c r="D23" s="352"/>
      <c r="E23" s="337">
        <v>0.01</v>
      </c>
      <c r="F23" s="337"/>
      <c r="G23" s="337"/>
      <c r="H23" s="212">
        <f>E23*(E11+H18)</f>
        <v>20.214753564000002</v>
      </c>
      <c r="I23" s="212"/>
      <c r="J23" s="212"/>
      <c r="K23" s="17"/>
      <c r="L23" s="17"/>
    </row>
    <row r="24" spans="1:12" x14ac:dyDescent="0.25">
      <c r="A24" s="206" t="s">
        <v>9</v>
      </c>
      <c r="B24" s="208"/>
      <c r="C24" s="206" t="s">
        <v>43</v>
      </c>
      <c r="D24" s="208"/>
      <c r="E24" s="315">
        <v>1.4999999999999999E-2</v>
      </c>
      <c r="F24" s="315"/>
      <c r="G24" s="315"/>
      <c r="H24" s="212">
        <f>E24*(E11+H18)</f>
        <v>30.322130345999998</v>
      </c>
      <c r="I24" s="212"/>
      <c r="J24" s="212"/>
      <c r="K24" s="17"/>
      <c r="L24" s="17"/>
    </row>
    <row r="25" spans="1:12" x14ac:dyDescent="0.25">
      <c r="A25" s="206" t="s">
        <v>10</v>
      </c>
      <c r="B25" s="208"/>
      <c r="C25" s="206" t="s">
        <v>44</v>
      </c>
      <c r="D25" s="208"/>
      <c r="E25" s="315">
        <v>0.01</v>
      </c>
      <c r="F25" s="315"/>
      <c r="G25" s="315"/>
      <c r="H25" s="212">
        <f>E25*(E11+H18)</f>
        <v>20.214753564000002</v>
      </c>
      <c r="I25" s="212"/>
      <c r="J25" s="212"/>
      <c r="K25" s="17"/>
      <c r="L25" s="17"/>
    </row>
    <row r="26" spans="1:12" x14ac:dyDescent="0.25">
      <c r="A26" s="206" t="s">
        <v>11</v>
      </c>
      <c r="B26" s="208"/>
      <c r="C26" s="206" t="s">
        <v>6</v>
      </c>
      <c r="D26" s="208"/>
      <c r="E26" s="315">
        <v>6.0000000000000001E-3</v>
      </c>
      <c r="F26" s="315"/>
      <c r="G26" s="315"/>
      <c r="H26" s="212">
        <f>E26*(E11+H18)</f>
        <v>12.128852138400001</v>
      </c>
      <c r="I26" s="212"/>
      <c r="J26" s="212"/>
      <c r="K26" s="17"/>
      <c r="L26" s="17"/>
    </row>
    <row r="27" spans="1:12" x14ac:dyDescent="0.25">
      <c r="A27" s="206" t="s">
        <v>39</v>
      </c>
      <c r="B27" s="208"/>
      <c r="C27" s="206" t="s">
        <v>5</v>
      </c>
      <c r="D27" s="208"/>
      <c r="E27" s="315">
        <v>2E-3</v>
      </c>
      <c r="F27" s="315"/>
      <c r="G27" s="315"/>
      <c r="H27" s="212">
        <f>E27*(E11+H18)</f>
        <v>4.0429507127999997</v>
      </c>
      <c r="I27" s="212"/>
      <c r="J27" s="212"/>
      <c r="K27" s="17"/>
      <c r="L27" s="17"/>
    </row>
    <row r="28" spans="1:12" x14ac:dyDescent="0.25">
      <c r="A28" s="316" t="s">
        <v>40</v>
      </c>
      <c r="B28" s="317"/>
      <c r="C28" s="206" t="s">
        <v>4</v>
      </c>
      <c r="D28" s="207"/>
      <c r="E28" s="318">
        <v>0.08</v>
      </c>
      <c r="F28" s="319"/>
      <c r="G28" s="320"/>
      <c r="H28" s="212">
        <f>E28*(E11+H18)</f>
        <v>161.71802851200002</v>
      </c>
      <c r="I28" s="212"/>
      <c r="J28" s="212"/>
      <c r="K28" s="17"/>
      <c r="L28" s="17"/>
    </row>
    <row r="29" spans="1:12" x14ac:dyDescent="0.25">
      <c r="A29" s="278" t="s">
        <v>36</v>
      </c>
      <c r="B29" s="278"/>
      <c r="C29" s="278"/>
      <c r="D29" s="278"/>
      <c r="E29" s="279">
        <f>SUM(E21:G28)</f>
        <v>0.34800000000000003</v>
      </c>
      <c r="F29" s="280"/>
      <c r="G29" s="281"/>
      <c r="H29" s="282">
        <f>SUM(H21:J28)</f>
        <v>703.47342402720005</v>
      </c>
      <c r="I29" s="282"/>
      <c r="J29" s="282"/>
      <c r="K29" s="17"/>
      <c r="L29" s="17"/>
    </row>
    <row r="30" spans="1:12" x14ac:dyDescent="0.25">
      <c r="A30" s="218" t="s">
        <v>48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17"/>
      <c r="L30" s="17"/>
    </row>
    <row r="31" spans="1:12" x14ac:dyDescent="0.25">
      <c r="A31" s="206" t="s">
        <v>2</v>
      </c>
      <c r="B31" s="208"/>
      <c r="C31" s="324" t="s">
        <v>46</v>
      </c>
      <c r="D31" s="325"/>
      <c r="E31" s="326"/>
      <c r="F31" s="326"/>
      <c r="G31" s="326"/>
      <c r="H31" s="212">
        <f>(3.9*2*25.5)-6%*E5</f>
        <v>114.97260000000001</v>
      </c>
      <c r="I31" s="212"/>
      <c r="J31" s="212"/>
      <c r="K31" s="17"/>
      <c r="L31" s="17"/>
    </row>
    <row r="32" spans="1:12" x14ac:dyDescent="0.25">
      <c r="A32" s="206" t="s">
        <v>7</v>
      </c>
      <c r="B32" s="208"/>
      <c r="C32" s="206" t="s">
        <v>47</v>
      </c>
      <c r="D32" s="208"/>
      <c r="E32" s="315"/>
      <c r="F32" s="315"/>
      <c r="G32" s="315"/>
      <c r="H32" s="212">
        <f>21.63*22</f>
        <v>475.85999999999996</v>
      </c>
      <c r="I32" s="212"/>
      <c r="J32" s="212"/>
      <c r="K32" s="17"/>
      <c r="L32" s="17"/>
    </row>
    <row r="33" spans="1:12" x14ac:dyDescent="0.25">
      <c r="A33" s="206" t="s">
        <v>8</v>
      </c>
      <c r="B33" s="208"/>
      <c r="C33" s="225" t="s">
        <v>49</v>
      </c>
      <c r="D33" s="227"/>
      <c r="E33" s="315"/>
      <c r="F33" s="315"/>
      <c r="G33" s="315"/>
      <c r="H33" s="212">
        <v>36.57</v>
      </c>
      <c r="I33" s="212"/>
      <c r="J33" s="212"/>
      <c r="K33" s="17"/>
      <c r="L33" s="17"/>
    </row>
    <row r="34" spans="1:12" x14ac:dyDescent="0.25">
      <c r="A34" s="206" t="s">
        <v>9</v>
      </c>
      <c r="B34" s="208"/>
      <c r="C34" s="284" t="s">
        <v>28</v>
      </c>
      <c r="D34" s="285"/>
      <c r="E34" s="315"/>
      <c r="F34" s="315"/>
      <c r="G34" s="315"/>
      <c r="H34" s="212"/>
      <c r="I34" s="212"/>
      <c r="J34" s="212"/>
      <c r="K34" s="17"/>
      <c r="L34" s="17"/>
    </row>
    <row r="35" spans="1:12" x14ac:dyDescent="0.25">
      <c r="A35" s="345" t="s">
        <v>38</v>
      </c>
      <c r="B35" s="346"/>
      <c r="C35" s="346"/>
      <c r="D35" s="346"/>
      <c r="E35" s="346"/>
      <c r="F35" s="346"/>
      <c r="G35" s="347"/>
      <c r="H35" s="282">
        <f>SUM(H31:J34)</f>
        <v>627.40260000000001</v>
      </c>
      <c r="I35" s="282"/>
      <c r="J35" s="282"/>
      <c r="K35" s="17"/>
      <c r="L35" s="17"/>
    </row>
    <row r="36" spans="1:12" x14ac:dyDescent="0.25">
      <c r="A36" s="267" t="s">
        <v>72</v>
      </c>
      <c r="B36" s="267"/>
      <c r="C36" s="267"/>
      <c r="D36" s="267"/>
      <c r="E36" s="268">
        <f>H18+H29+H35</f>
        <v>1673.8033804272</v>
      </c>
      <c r="F36" s="269"/>
      <c r="G36" s="269"/>
      <c r="H36" s="269"/>
      <c r="I36" s="269"/>
      <c r="J36" s="269"/>
      <c r="K36" s="17"/>
      <c r="L36" s="17"/>
    </row>
    <row r="37" spans="1:12" ht="2.25" customHeight="1" x14ac:dyDescent="0.25">
      <c r="A37" s="270"/>
      <c r="B37" s="271"/>
      <c r="C37" s="271"/>
      <c r="D37" s="271"/>
      <c r="E37" s="271"/>
      <c r="F37" s="271"/>
      <c r="G37" s="271"/>
      <c r="H37" s="271"/>
      <c r="I37" s="271"/>
      <c r="J37" s="272"/>
      <c r="K37" s="17"/>
      <c r="L37" s="17"/>
    </row>
    <row r="38" spans="1:12" x14ac:dyDescent="0.25">
      <c r="A38" s="217" t="s">
        <v>174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17"/>
      <c r="L38" s="17"/>
    </row>
    <row r="39" spans="1:12" x14ac:dyDescent="0.25">
      <c r="A39" s="255" t="s">
        <v>2</v>
      </c>
      <c r="B39" s="256"/>
      <c r="C39" s="255" t="s">
        <v>51</v>
      </c>
      <c r="D39" s="256"/>
      <c r="E39" s="142"/>
      <c r="F39" s="144"/>
      <c r="G39" s="143"/>
      <c r="H39" s="257">
        <f>E11/12*5%</f>
        <v>6.9939499999999999</v>
      </c>
      <c r="I39" s="258"/>
      <c r="J39" s="256"/>
      <c r="K39" s="17"/>
      <c r="L39" s="17"/>
    </row>
    <row r="40" spans="1:12" x14ac:dyDescent="0.25">
      <c r="A40" s="255" t="s">
        <v>7</v>
      </c>
      <c r="B40" s="256"/>
      <c r="C40" s="255" t="s">
        <v>52</v>
      </c>
      <c r="D40" s="256"/>
      <c r="E40" s="142"/>
      <c r="F40" s="144"/>
      <c r="G40" s="143"/>
      <c r="H40" s="257">
        <f>H39*8%</f>
        <v>0.55951600000000001</v>
      </c>
      <c r="I40" s="258"/>
      <c r="J40" s="256"/>
      <c r="K40" s="17"/>
      <c r="L40" s="17"/>
    </row>
    <row r="41" spans="1:12" ht="33" customHeight="1" x14ac:dyDescent="0.25">
      <c r="A41" s="259" t="s">
        <v>8</v>
      </c>
      <c r="B41" s="260"/>
      <c r="C41" s="261" t="s">
        <v>53</v>
      </c>
      <c r="D41" s="262"/>
      <c r="E41" s="263"/>
      <c r="F41" s="264"/>
      <c r="G41" s="265"/>
      <c r="H41" s="266">
        <f>E41*E11</f>
        <v>0</v>
      </c>
      <c r="I41" s="266"/>
      <c r="J41" s="266"/>
      <c r="K41" s="17"/>
      <c r="L41" s="17"/>
    </row>
    <row r="42" spans="1:12" x14ac:dyDescent="0.25">
      <c r="A42" s="173" t="s">
        <v>9</v>
      </c>
      <c r="B42" s="173"/>
      <c r="C42" s="206" t="s">
        <v>54</v>
      </c>
      <c r="D42" s="208"/>
      <c r="E42" s="283"/>
      <c r="F42" s="283"/>
      <c r="G42" s="283"/>
      <c r="H42" s="212">
        <f>E11/30/12*7*100%</f>
        <v>32.638433333333332</v>
      </c>
      <c r="I42" s="212"/>
      <c r="J42" s="212"/>
      <c r="K42" s="17"/>
      <c r="L42" s="17"/>
    </row>
    <row r="43" spans="1:12" ht="30" customHeight="1" x14ac:dyDescent="0.25">
      <c r="A43" s="173" t="s">
        <v>10</v>
      </c>
      <c r="B43" s="173"/>
      <c r="C43" s="284" t="s">
        <v>83</v>
      </c>
      <c r="D43" s="285"/>
      <c r="E43" s="283"/>
      <c r="F43" s="283"/>
      <c r="G43" s="283"/>
      <c r="H43" s="212">
        <f>H42*39.8%</f>
        <v>12.990096466666666</v>
      </c>
      <c r="I43" s="212"/>
      <c r="J43" s="212"/>
      <c r="K43" s="17"/>
      <c r="L43" s="17"/>
    </row>
    <row r="44" spans="1:12" ht="31.5" customHeight="1" x14ac:dyDescent="0.25">
      <c r="A44" s="206" t="s">
        <v>11</v>
      </c>
      <c r="B44" s="208"/>
      <c r="C44" s="273" t="s">
        <v>53</v>
      </c>
      <c r="D44" s="274"/>
      <c r="E44" s="209"/>
      <c r="F44" s="210"/>
      <c r="G44" s="211"/>
      <c r="H44" s="275">
        <f>E11*5%</f>
        <v>83.927400000000006</v>
      </c>
      <c r="I44" s="276"/>
      <c r="J44" s="277"/>
      <c r="K44" s="17"/>
      <c r="L44" s="17"/>
    </row>
    <row r="45" spans="1:12" x14ac:dyDescent="0.25">
      <c r="A45" s="278" t="s">
        <v>36</v>
      </c>
      <c r="B45" s="278"/>
      <c r="C45" s="278"/>
      <c r="D45" s="278"/>
      <c r="E45" s="279"/>
      <c r="F45" s="280"/>
      <c r="G45" s="281"/>
      <c r="H45" s="282">
        <f>SUM(H39:J44)</f>
        <v>137.10939580000002</v>
      </c>
      <c r="I45" s="282"/>
      <c r="J45" s="282"/>
      <c r="K45" s="17"/>
      <c r="L45" s="17"/>
    </row>
    <row r="46" spans="1:12" ht="4.5" customHeight="1" x14ac:dyDescent="0.25">
      <c r="E46" s="2"/>
      <c r="F46" s="2"/>
      <c r="G46" s="2"/>
      <c r="H46" s="3"/>
      <c r="I46" s="3"/>
      <c r="J46" s="3"/>
      <c r="K46" s="17"/>
      <c r="L46" s="17"/>
    </row>
    <row r="47" spans="1:12" x14ac:dyDescent="0.25">
      <c r="A47" s="217" t="s">
        <v>173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17"/>
      <c r="L47" s="17"/>
    </row>
    <row r="48" spans="1:12" x14ac:dyDescent="0.25">
      <c r="A48" s="255" t="s">
        <v>2</v>
      </c>
      <c r="B48" s="256"/>
      <c r="C48" s="255" t="s">
        <v>56</v>
      </c>
      <c r="D48" s="256"/>
      <c r="E48" s="142"/>
      <c r="F48" s="144"/>
      <c r="G48" s="143"/>
      <c r="H48" s="257">
        <f>E19/12*5%</f>
        <v>3.2583333333333336E-4</v>
      </c>
      <c r="I48" s="258"/>
      <c r="J48" s="256"/>
      <c r="K48" s="17"/>
      <c r="L48" s="17"/>
    </row>
    <row r="49" spans="1:12" x14ac:dyDescent="0.25">
      <c r="A49" s="255" t="s">
        <v>7</v>
      </c>
      <c r="B49" s="256"/>
      <c r="C49" s="255" t="s">
        <v>57</v>
      </c>
      <c r="D49" s="256"/>
      <c r="E49" s="142"/>
      <c r="F49" s="144"/>
      <c r="G49" s="143"/>
      <c r="H49" s="257">
        <f>E11/30/12</f>
        <v>4.662633333333333</v>
      </c>
      <c r="I49" s="258"/>
      <c r="J49" s="256"/>
      <c r="K49" s="17"/>
      <c r="L49" s="17"/>
    </row>
    <row r="50" spans="1:12" x14ac:dyDescent="0.25">
      <c r="A50" s="259" t="s">
        <v>8</v>
      </c>
      <c r="B50" s="260"/>
      <c r="C50" s="261" t="s">
        <v>58</v>
      </c>
      <c r="D50" s="262"/>
      <c r="E50" s="263"/>
      <c r="F50" s="264"/>
      <c r="G50" s="265"/>
      <c r="H50" s="266">
        <f>E11/30/12*5*1.5%</f>
        <v>0.34969749999999994</v>
      </c>
      <c r="I50" s="266"/>
      <c r="J50" s="266"/>
      <c r="K50" s="17"/>
      <c r="L50" s="17"/>
    </row>
    <row r="51" spans="1:12" x14ac:dyDescent="0.25">
      <c r="A51" s="173" t="s">
        <v>9</v>
      </c>
      <c r="B51" s="173"/>
      <c r="C51" s="376" t="s">
        <v>59</v>
      </c>
      <c r="D51" s="377"/>
      <c r="E51" s="283"/>
      <c r="F51" s="283"/>
      <c r="G51" s="283"/>
      <c r="H51" s="212">
        <f>E11/30/12*15*8%</f>
        <v>5.5951599999999999</v>
      </c>
      <c r="I51" s="212"/>
      <c r="J51" s="212"/>
      <c r="K51" s="17"/>
      <c r="L51" s="17"/>
    </row>
    <row r="52" spans="1:12" x14ac:dyDescent="0.25">
      <c r="A52" s="173" t="s">
        <v>10</v>
      </c>
      <c r="B52" s="173"/>
      <c r="C52" s="284" t="s">
        <v>60</v>
      </c>
      <c r="D52" s="285"/>
      <c r="E52" s="283"/>
      <c r="F52" s="283"/>
      <c r="G52" s="283"/>
      <c r="H52" s="212">
        <f>E19*5%</f>
        <v>3.9100000000000003E-3</v>
      </c>
      <c r="I52" s="212"/>
      <c r="J52" s="212"/>
      <c r="K52" s="17"/>
      <c r="L52" s="17"/>
    </row>
    <row r="53" spans="1:12" x14ac:dyDescent="0.25">
      <c r="A53" s="173" t="s">
        <v>11</v>
      </c>
      <c r="B53" s="173"/>
      <c r="C53" s="284" t="s">
        <v>61</v>
      </c>
      <c r="D53" s="285"/>
      <c r="E53" s="283"/>
      <c r="F53" s="283"/>
      <c r="G53" s="283"/>
      <c r="H53" s="212">
        <f>E11/30/12*5*40%</f>
        <v>9.3252666666666659</v>
      </c>
      <c r="I53" s="212"/>
      <c r="J53" s="212"/>
      <c r="K53" s="17"/>
      <c r="L53" s="17"/>
    </row>
    <row r="54" spans="1:12" ht="31.5" customHeight="1" x14ac:dyDescent="0.25">
      <c r="A54" s="173" t="s">
        <v>39</v>
      </c>
      <c r="B54" s="173"/>
      <c r="C54" s="284" t="s">
        <v>62</v>
      </c>
      <c r="D54" s="285"/>
      <c r="E54" s="283"/>
      <c r="F54" s="283"/>
      <c r="G54" s="283"/>
      <c r="H54" s="212">
        <f>SUM(H48:J53)*39.8%</f>
        <v>7.9349233466666647</v>
      </c>
      <c r="I54" s="212"/>
      <c r="J54" s="212"/>
      <c r="K54" s="17"/>
      <c r="L54" s="17"/>
    </row>
    <row r="55" spans="1:12" x14ac:dyDescent="0.25">
      <c r="A55" s="278" t="s">
        <v>36</v>
      </c>
      <c r="B55" s="278"/>
      <c r="C55" s="278"/>
      <c r="D55" s="278"/>
      <c r="E55" s="279"/>
      <c r="F55" s="280"/>
      <c r="G55" s="281"/>
      <c r="H55" s="282">
        <f>SUM(H48:J54)</f>
        <v>27.871916679999995</v>
      </c>
      <c r="I55" s="282"/>
      <c r="J55" s="282"/>
      <c r="K55" s="17"/>
      <c r="L55" s="17"/>
    </row>
    <row r="56" spans="1:12" x14ac:dyDescent="0.25">
      <c r="A56" s="288" t="s">
        <v>172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17"/>
      <c r="L56" s="17"/>
    </row>
    <row r="57" spans="1:12" ht="31.5" customHeight="1" x14ac:dyDescent="0.25">
      <c r="A57" s="255" t="s">
        <v>2</v>
      </c>
      <c r="B57" s="256"/>
      <c r="C57" s="286" t="s">
        <v>64</v>
      </c>
      <c r="D57" s="287"/>
      <c r="E57" s="142"/>
      <c r="F57" s="144"/>
      <c r="G57" s="143"/>
      <c r="H57" s="257">
        <f>((((E11+(E11/3))*0.3333)/12)*2%)</f>
        <v>1.2432445519999999</v>
      </c>
      <c r="I57" s="258"/>
      <c r="J57" s="256"/>
      <c r="K57" s="17"/>
      <c r="L57" s="17"/>
    </row>
    <row r="58" spans="1:12" ht="28.5" customHeight="1" x14ac:dyDescent="0.25">
      <c r="A58" s="255" t="s">
        <v>7</v>
      </c>
      <c r="B58" s="256"/>
      <c r="C58" s="286" t="s">
        <v>65</v>
      </c>
      <c r="D58" s="287"/>
      <c r="E58" s="142"/>
      <c r="F58" s="144"/>
      <c r="G58" s="143"/>
      <c r="H58" s="257">
        <f>H57*39.8%</f>
        <v>0.49481133169599995</v>
      </c>
      <c r="I58" s="258"/>
      <c r="J58" s="256"/>
      <c r="K58" s="17"/>
      <c r="L58" s="17"/>
    </row>
    <row r="59" spans="1:12" ht="30" customHeight="1" x14ac:dyDescent="0.25">
      <c r="A59" s="259" t="s">
        <v>8</v>
      </c>
      <c r="B59" s="260"/>
      <c r="C59" s="286" t="s">
        <v>66</v>
      </c>
      <c r="D59" s="287"/>
      <c r="E59" s="263"/>
      <c r="F59" s="264"/>
      <c r="G59" s="265"/>
      <c r="H59" s="266">
        <f>(((E11+H16)*0.333)*2%)*39.8%</f>
        <v>4.8199197705729127</v>
      </c>
      <c r="I59" s="266"/>
      <c r="J59" s="266"/>
      <c r="K59" s="17"/>
      <c r="L59" s="17"/>
    </row>
    <row r="60" spans="1:12" x14ac:dyDescent="0.25">
      <c r="A60" s="173" t="s">
        <v>9</v>
      </c>
      <c r="B60" s="173"/>
      <c r="C60" s="206" t="s">
        <v>67</v>
      </c>
      <c r="D60" s="208"/>
      <c r="E60" s="283"/>
      <c r="F60" s="283"/>
      <c r="G60" s="283"/>
      <c r="H60" s="212"/>
      <c r="I60" s="212"/>
      <c r="J60" s="212"/>
      <c r="K60" s="17"/>
      <c r="L60" s="17"/>
    </row>
    <row r="61" spans="1:12" ht="35.25" customHeight="1" x14ac:dyDescent="0.25">
      <c r="A61" s="278" t="s">
        <v>36</v>
      </c>
      <c r="B61" s="278"/>
      <c r="C61" s="278"/>
      <c r="D61" s="278"/>
      <c r="E61" s="279"/>
      <c r="F61" s="280"/>
      <c r="G61" s="281"/>
      <c r="H61" s="282">
        <f>SUM(H57:J60)</f>
        <v>6.5579756542689127</v>
      </c>
      <c r="I61" s="282"/>
      <c r="J61" s="282"/>
      <c r="K61" s="17"/>
      <c r="L61" s="17"/>
    </row>
    <row r="62" spans="1:12" x14ac:dyDescent="0.25">
      <c r="A62" s="288" t="s">
        <v>171</v>
      </c>
      <c r="B62" s="288"/>
      <c r="C62" s="288"/>
      <c r="D62" s="288"/>
      <c r="E62" s="288"/>
      <c r="F62" s="288"/>
      <c r="G62" s="288"/>
      <c r="H62" s="288"/>
      <c r="I62" s="288"/>
      <c r="J62" s="288"/>
      <c r="K62" s="17"/>
      <c r="L62" s="17"/>
    </row>
    <row r="63" spans="1:12" ht="30" customHeight="1" x14ac:dyDescent="0.25">
      <c r="A63" s="255" t="s">
        <v>2</v>
      </c>
      <c r="B63" s="256"/>
      <c r="C63" s="286" t="s">
        <v>69</v>
      </c>
      <c r="D63" s="287"/>
      <c r="E63" s="142"/>
      <c r="F63" s="144"/>
      <c r="G63" s="143"/>
      <c r="H63" s="257">
        <f>((((E17+(E17/3))*0.3333)/12)*2%)</f>
        <v>8.9620666666666654E-5</v>
      </c>
      <c r="I63" s="258"/>
      <c r="J63" s="256"/>
      <c r="K63" s="17"/>
      <c r="L63" s="17"/>
    </row>
    <row r="64" spans="1:12" ht="31.5" customHeight="1" x14ac:dyDescent="0.25">
      <c r="A64" s="255" t="s">
        <v>7</v>
      </c>
      <c r="B64" s="256"/>
      <c r="C64" s="286" t="s">
        <v>70</v>
      </c>
      <c r="D64" s="287"/>
      <c r="E64" s="142"/>
      <c r="F64" s="144"/>
      <c r="G64" s="143"/>
      <c r="H64" s="257">
        <f>H63*39.8%</f>
        <v>3.5669025333333325E-5</v>
      </c>
      <c r="I64" s="258"/>
      <c r="J64" s="256"/>
      <c r="K64" s="17"/>
      <c r="L64" s="17"/>
    </row>
    <row r="65" spans="1:12" x14ac:dyDescent="0.25">
      <c r="A65" s="278" t="s">
        <v>36</v>
      </c>
      <c r="B65" s="278"/>
      <c r="C65" s="278"/>
      <c r="D65" s="278"/>
      <c r="E65" s="279"/>
      <c r="F65" s="280"/>
      <c r="G65" s="281"/>
      <c r="H65" s="282">
        <f>SUM(H63:J64)</f>
        <v>1.2528969199999997E-4</v>
      </c>
      <c r="I65" s="282"/>
      <c r="J65" s="282"/>
      <c r="K65" s="17"/>
      <c r="L65" s="17"/>
    </row>
    <row r="66" spans="1:12" x14ac:dyDescent="0.25">
      <c r="A66" s="267" t="s">
        <v>71</v>
      </c>
      <c r="B66" s="267"/>
      <c r="C66" s="267"/>
      <c r="D66" s="267"/>
      <c r="E66" s="268">
        <f>H65+H61+H55</f>
        <v>34.430017623960907</v>
      </c>
      <c r="F66" s="269"/>
      <c r="G66" s="269"/>
      <c r="H66" s="269"/>
      <c r="I66" s="269"/>
      <c r="J66" s="269"/>
      <c r="K66" s="17"/>
      <c r="L66" s="17"/>
    </row>
    <row r="67" spans="1:12" ht="3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7"/>
      <c r="L67" s="17"/>
    </row>
    <row r="68" spans="1:12" x14ac:dyDescent="0.25">
      <c r="A68" s="217" t="s">
        <v>73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17"/>
      <c r="L68" s="17"/>
    </row>
    <row r="69" spans="1:12" x14ac:dyDescent="0.25">
      <c r="A69" s="255" t="s">
        <v>2</v>
      </c>
      <c r="B69" s="256"/>
      <c r="C69" s="255" t="s">
        <v>74</v>
      </c>
      <c r="D69" s="256"/>
      <c r="E69" s="255"/>
      <c r="F69" s="258"/>
      <c r="G69" s="256"/>
      <c r="H69" s="257">
        <v>90</v>
      </c>
      <c r="I69" s="258"/>
      <c r="J69" s="256"/>
      <c r="K69" s="17"/>
      <c r="L69" s="17"/>
    </row>
    <row r="70" spans="1:12" x14ac:dyDescent="0.25">
      <c r="A70" s="255" t="s">
        <v>7</v>
      </c>
      <c r="B70" s="256"/>
      <c r="C70" s="255" t="s">
        <v>75</v>
      </c>
      <c r="D70" s="256"/>
      <c r="E70" s="142"/>
      <c r="F70" s="144"/>
      <c r="G70" s="143"/>
      <c r="H70" s="257"/>
      <c r="I70" s="258"/>
      <c r="J70" s="256"/>
      <c r="K70" s="17"/>
      <c r="L70" s="17"/>
    </row>
    <row r="71" spans="1:12" x14ac:dyDescent="0.25">
      <c r="A71" s="259" t="s">
        <v>8</v>
      </c>
      <c r="B71" s="260"/>
      <c r="C71" s="261" t="s">
        <v>76</v>
      </c>
      <c r="D71" s="262"/>
      <c r="E71" s="263"/>
      <c r="F71" s="264"/>
      <c r="G71" s="265"/>
      <c r="H71" s="266"/>
      <c r="I71" s="266"/>
      <c r="J71" s="266"/>
      <c r="K71" s="17"/>
      <c r="L71" s="17"/>
    </row>
    <row r="72" spans="1:12" x14ac:dyDescent="0.25">
      <c r="A72" s="173" t="s">
        <v>9</v>
      </c>
      <c r="B72" s="173"/>
      <c r="C72" s="206" t="s">
        <v>28</v>
      </c>
      <c r="D72" s="208"/>
      <c r="E72" s="283"/>
      <c r="F72" s="283"/>
      <c r="G72" s="283"/>
      <c r="H72" s="212">
        <f>E30/30/12*15*8%</f>
        <v>0</v>
      </c>
      <c r="I72" s="212"/>
      <c r="J72" s="212"/>
      <c r="K72" s="17"/>
      <c r="L72" s="17"/>
    </row>
    <row r="73" spans="1:12" x14ac:dyDescent="0.25">
      <c r="A73" s="278" t="s">
        <v>36</v>
      </c>
      <c r="B73" s="278"/>
      <c r="C73" s="278"/>
      <c r="D73" s="278"/>
      <c r="E73" s="279"/>
      <c r="F73" s="280"/>
      <c r="G73" s="281"/>
      <c r="H73" s="282">
        <f>SUM(H69:J72)</f>
        <v>90</v>
      </c>
      <c r="I73" s="282"/>
      <c r="J73" s="282"/>
      <c r="K73" s="17"/>
      <c r="L73" s="17"/>
    </row>
    <row r="74" spans="1:12" ht="2.25" customHeight="1" x14ac:dyDescent="0.25">
      <c r="E74" s="2"/>
      <c r="F74" s="2"/>
      <c r="G74" s="2"/>
      <c r="H74" s="3"/>
      <c r="I74" s="3"/>
      <c r="J74" s="3"/>
      <c r="K74" s="17"/>
      <c r="L74" s="17"/>
    </row>
    <row r="75" spans="1:12" x14ac:dyDescent="0.25">
      <c r="A75" s="217" t="s">
        <v>84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17"/>
      <c r="L75" s="17"/>
    </row>
    <row r="76" spans="1:12" x14ac:dyDescent="0.25">
      <c r="A76" s="255" t="s">
        <v>2</v>
      </c>
      <c r="B76" s="256"/>
      <c r="C76" s="255" t="s">
        <v>77</v>
      </c>
      <c r="D76" s="256"/>
      <c r="E76" s="327">
        <v>7.0000000000000007E-2</v>
      </c>
      <c r="F76" s="258"/>
      <c r="G76" s="256"/>
      <c r="H76" s="257">
        <f>(H73+E66+H45+E36+E11)*E76</f>
        <v>252.97235556958131</v>
      </c>
      <c r="I76" s="258"/>
      <c r="J76" s="256"/>
      <c r="K76" s="17"/>
      <c r="L76" s="17"/>
    </row>
    <row r="77" spans="1:12" x14ac:dyDescent="0.25">
      <c r="A77" s="255" t="s">
        <v>7</v>
      </c>
      <c r="B77" s="256"/>
      <c r="C77" s="255" t="s">
        <v>12</v>
      </c>
      <c r="D77" s="256"/>
      <c r="E77" s="327">
        <v>9.9999049397341402E-2</v>
      </c>
      <c r="F77" s="258"/>
      <c r="G77" s="256"/>
      <c r="H77" s="257">
        <f>E77*(H73+E66+H45+E36+E11)</f>
        <v>361.38564401091958</v>
      </c>
      <c r="I77" s="258"/>
      <c r="J77" s="256"/>
      <c r="K77" s="17"/>
      <c r="L77" s="17"/>
    </row>
    <row r="78" spans="1:12" x14ac:dyDescent="0.25">
      <c r="A78" s="259" t="s">
        <v>8</v>
      </c>
      <c r="B78" s="260"/>
      <c r="C78" s="261" t="s">
        <v>78</v>
      </c>
      <c r="D78" s="262"/>
      <c r="E78" s="338">
        <v>0.85750000000000004</v>
      </c>
      <c r="F78" s="339"/>
      <c r="G78" s="340"/>
      <c r="H78" s="266">
        <f>(H73+E66+H45+E36+E11)/E78</f>
        <v>4214.4499053657855</v>
      </c>
      <c r="I78" s="266"/>
      <c r="J78" s="266"/>
      <c r="K78" s="17"/>
      <c r="L78" s="17"/>
    </row>
    <row r="79" spans="1:12" x14ac:dyDescent="0.25">
      <c r="A79" s="173" t="s">
        <v>9</v>
      </c>
      <c r="B79" s="173"/>
      <c r="C79" s="206" t="s">
        <v>79</v>
      </c>
      <c r="D79" s="208"/>
      <c r="E79" s="283">
        <v>1.6500000000000001E-2</v>
      </c>
      <c r="F79" s="283"/>
      <c r="G79" s="283"/>
      <c r="H79" s="212">
        <f>E79*D87</f>
        <v>69.766125000000002</v>
      </c>
      <c r="I79" s="212"/>
      <c r="J79" s="212"/>
      <c r="K79" s="17"/>
      <c r="L79" s="17"/>
    </row>
    <row r="80" spans="1:12" x14ac:dyDescent="0.25">
      <c r="A80" s="173" t="s">
        <v>9</v>
      </c>
      <c r="B80" s="173"/>
      <c r="C80" s="206" t="s">
        <v>80</v>
      </c>
      <c r="D80" s="208"/>
      <c r="E80" s="283">
        <v>7.5999999999999998E-2</v>
      </c>
      <c r="F80" s="283"/>
      <c r="G80" s="283"/>
      <c r="H80" s="212">
        <f>E80*D87</f>
        <v>321.34699999999998</v>
      </c>
      <c r="I80" s="212"/>
      <c r="J80" s="212"/>
      <c r="K80" s="17"/>
      <c r="L80" s="17"/>
    </row>
    <row r="81" spans="1:12" x14ac:dyDescent="0.25">
      <c r="A81" s="173" t="s">
        <v>10</v>
      </c>
      <c r="B81" s="173"/>
      <c r="C81" s="206" t="s">
        <v>81</v>
      </c>
      <c r="D81" s="208"/>
      <c r="E81" s="283"/>
      <c r="F81" s="283"/>
      <c r="G81" s="283"/>
      <c r="H81" s="212"/>
      <c r="I81" s="212"/>
      <c r="J81" s="212"/>
      <c r="K81" s="17"/>
      <c r="L81" s="17"/>
    </row>
    <row r="82" spans="1:12" x14ac:dyDescent="0.25">
      <c r="A82" s="173" t="s">
        <v>11</v>
      </c>
      <c r="B82" s="173"/>
      <c r="C82" s="206" t="s">
        <v>82</v>
      </c>
      <c r="D82" s="208"/>
      <c r="E82" s="283">
        <v>0.05</v>
      </c>
      <c r="F82" s="283"/>
      <c r="G82" s="283"/>
      <c r="H82" s="212">
        <f>E82*D87</f>
        <v>211.41250000000002</v>
      </c>
      <c r="I82" s="212"/>
      <c r="J82" s="212"/>
      <c r="K82" s="17"/>
      <c r="L82" s="17"/>
    </row>
    <row r="83" spans="1:12" x14ac:dyDescent="0.25">
      <c r="A83" s="278" t="s">
        <v>36</v>
      </c>
      <c r="B83" s="278"/>
      <c r="C83" s="278"/>
      <c r="D83" s="278"/>
      <c r="E83" s="279"/>
      <c r="F83" s="280"/>
      <c r="G83" s="281"/>
      <c r="H83" s="282">
        <f>H76+H77+H79+H80+H82</f>
        <v>1216.883624580501</v>
      </c>
      <c r="I83" s="282"/>
      <c r="J83" s="282"/>
      <c r="K83" s="17"/>
      <c r="L83" s="17"/>
    </row>
    <row r="84" spans="1:12" ht="1.5" customHeight="1" x14ac:dyDescent="0.25">
      <c r="E84" s="2"/>
      <c r="F84" s="2"/>
      <c r="G84" s="2"/>
      <c r="H84" s="3"/>
      <c r="I84" s="3"/>
      <c r="J84" s="3"/>
      <c r="K84" s="17"/>
      <c r="L84" s="17"/>
    </row>
    <row r="85" spans="1:12" x14ac:dyDescent="0.25">
      <c r="A85" s="311" t="s">
        <v>85</v>
      </c>
      <c r="B85" s="311"/>
      <c r="C85" s="311"/>
      <c r="D85" s="311"/>
      <c r="E85" s="311"/>
      <c r="F85" s="311"/>
      <c r="G85" s="311"/>
      <c r="H85" s="212">
        <f>SUM(H83+H73+E66+H45+E36+E11)</f>
        <v>4830.7744184316616</v>
      </c>
      <c r="I85" s="212"/>
      <c r="J85" s="212"/>
      <c r="K85" s="17"/>
      <c r="L85" s="17"/>
    </row>
    <row r="86" spans="1:1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x14ac:dyDescent="0.25">
      <c r="A87" s="17"/>
      <c r="B87" s="17"/>
      <c r="C87" s="17"/>
      <c r="D87" s="97">
        <v>4228.25</v>
      </c>
      <c r="E87" s="17"/>
      <c r="F87" s="17"/>
      <c r="G87" s="17"/>
      <c r="H87" s="17"/>
      <c r="I87" s="17"/>
      <c r="J87" s="17"/>
      <c r="K87" s="17"/>
      <c r="L87" s="17"/>
    </row>
    <row r="88" spans="1:1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</sheetData>
  <mergeCells count="232">
    <mergeCell ref="A1:C1"/>
    <mergeCell ref="D1:J1"/>
    <mergeCell ref="A2:J2"/>
    <mergeCell ref="A3:J3"/>
    <mergeCell ref="A4:J4"/>
    <mergeCell ref="B5:D5"/>
    <mergeCell ref="E5:J5"/>
    <mergeCell ref="B9:D9"/>
    <mergeCell ref="E9:J9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K59" sqref="K59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69" t="s">
        <v>0</v>
      </c>
      <c r="B1" s="469"/>
      <c r="C1" s="469"/>
      <c r="D1" s="470" t="s">
        <v>122</v>
      </c>
      <c r="E1" s="471"/>
      <c r="F1" s="471"/>
      <c r="G1" s="471"/>
      <c r="H1" s="471"/>
      <c r="I1" s="471"/>
      <c r="J1" s="472"/>
      <c r="K1" s="17"/>
      <c r="L1" s="17"/>
      <c r="M1" s="17"/>
      <c r="N1" s="17"/>
      <c r="O1" s="17"/>
    </row>
    <row r="2" spans="1:15" x14ac:dyDescent="0.2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17"/>
      <c r="L2" s="17"/>
      <c r="M2" s="17"/>
      <c r="N2" s="17"/>
      <c r="O2" s="17"/>
    </row>
    <row r="3" spans="1:15" x14ac:dyDescent="0.25">
      <c r="A3" s="466" t="s">
        <v>30</v>
      </c>
      <c r="B3" s="467"/>
      <c r="C3" s="467"/>
      <c r="D3" s="467"/>
      <c r="E3" s="467"/>
      <c r="F3" s="467"/>
      <c r="G3" s="467"/>
      <c r="H3" s="467"/>
      <c r="I3" s="467"/>
      <c r="J3" s="468"/>
      <c r="K3" s="17"/>
      <c r="L3" s="17"/>
      <c r="M3" s="17"/>
      <c r="N3" s="17"/>
      <c r="O3" s="17"/>
    </row>
    <row r="4" spans="1:15" x14ac:dyDescent="0.25">
      <c r="A4" s="409" t="s">
        <v>31</v>
      </c>
      <c r="B4" s="409"/>
      <c r="C4" s="409"/>
      <c r="D4" s="409"/>
      <c r="E4" s="409"/>
      <c r="F4" s="409"/>
      <c r="G4" s="409"/>
      <c r="H4" s="409"/>
      <c r="I4" s="409"/>
      <c r="J4" s="409"/>
      <c r="K4" s="17"/>
      <c r="L4" s="17"/>
      <c r="M4" s="17"/>
      <c r="N4" s="17"/>
      <c r="O4" s="17"/>
    </row>
    <row r="5" spans="1:15" x14ac:dyDescent="0.25">
      <c r="A5" s="29" t="s">
        <v>2</v>
      </c>
      <c r="B5" s="456" t="s">
        <v>1</v>
      </c>
      <c r="C5" s="457"/>
      <c r="D5" s="458"/>
      <c r="E5" s="459">
        <v>1467.61</v>
      </c>
      <c r="F5" s="409"/>
      <c r="G5" s="409"/>
      <c r="H5" s="409"/>
      <c r="I5" s="409"/>
      <c r="J5" s="409"/>
      <c r="K5" s="17"/>
      <c r="L5" s="17"/>
      <c r="M5" s="17"/>
      <c r="N5" s="17"/>
      <c r="O5" s="17"/>
    </row>
    <row r="6" spans="1:15" x14ac:dyDescent="0.25">
      <c r="A6" s="29" t="s">
        <v>7</v>
      </c>
      <c r="B6" s="456" t="s">
        <v>25</v>
      </c>
      <c r="C6" s="457"/>
      <c r="D6" s="458"/>
      <c r="E6" s="460"/>
      <c r="F6" s="461"/>
      <c r="G6" s="461"/>
      <c r="H6" s="461"/>
      <c r="I6" s="461"/>
      <c r="J6" s="462"/>
      <c r="K6" s="17"/>
      <c r="L6" s="17"/>
      <c r="M6" s="17"/>
      <c r="N6" s="17"/>
      <c r="O6" s="17"/>
    </row>
    <row r="7" spans="1:15" x14ac:dyDescent="0.25">
      <c r="A7" s="29" t="s">
        <v>8</v>
      </c>
      <c r="B7" s="456" t="s">
        <v>26</v>
      </c>
      <c r="C7" s="457"/>
      <c r="D7" s="458"/>
      <c r="E7" s="460"/>
      <c r="F7" s="461"/>
      <c r="G7" s="461"/>
      <c r="H7" s="461"/>
      <c r="I7" s="461"/>
      <c r="J7" s="462"/>
      <c r="K7" s="17"/>
      <c r="L7" s="17"/>
      <c r="M7" s="17"/>
      <c r="N7" s="17"/>
      <c r="O7" s="17"/>
    </row>
    <row r="8" spans="1:15" x14ac:dyDescent="0.25">
      <c r="A8" s="29" t="s">
        <v>9</v>
      </c>
      <c r="B8" s="456" t="s">
        <v>27</v>
      </c>
      <c r="C8" s="457"/>
      <c r="D8" s="458"/>
      <c r="E8" s="460"/>
      <c r="F8" s="461"/>
      <c r="G8" s="461"/>
      <c r="H8" s="461"/>
      <c r="I8" s="461"/>
      <c r="J8" s="462"/>
      <c r="K8" s="17"/>
      <c r="L8" s="17"/>
      <c r="M8" s="17"/>
      <c r="N8" s="17"/>
      <c r="O8" s="17"/>
    </row>
    <row r="9" spans="1:15" x14ac:dyDescent="0.25">
      <c r="A9" s="29" t="s">
        <v>10</v>
      </c>
      <c r="B9" s="456" t="s">
        <v>28</v>
      </c>
      <c r="C9" s="457"/>
      <c r="D9" s="458"/>
      <c r="E9" s="410"/>
      <c r="F9" s="410"/>
      <c r="G9" s="410"/>
      <c r="H9" s="410"/>
      <c r="I9" s="410"/>
      <c r="J9" s="410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59" t="s">
        <v>92</v>
      </c>
      <c r="C10" s="360"/>
      <c r="D10" s="361"/>
      <c r="E10" s="409"/>
      <c r="F10" s="409"/>
      <c r="G10" s="409"/>
      <c r="H10" s="409"/>
      <c r="I10" s="409"/>
      <c r="J10" s="409"/>
      <c r="K10" s="17"/>
      <c r="L10" s="17"/>
      <c r="M10" s="17"/>
      <c r="N10" s="17"/>
      <c r="O10" s="17"/>
    </row>
    <row r="11" spans="1:15" x14ac:dyDescent="0.25">
      <c r="A11" s="405" t="s">
        <v>38</v>
      </c>
      <c r="B11" s="405"/>
      <c r="C11" s="405"/>
      <c r="D11" s="405"/>
      <c r="E11" s="400">
        <f>SUM(E5:J10)</f>
        <v>1467.61</v>
      </c>
      <c r="F11" s="400"/>
      <c r="G11" s="400"/>
      <c r="H11" s="400"/>
      <c r="I11" s="400"/>
      <c r="J11" s="400"/>
      <c r="K11" s="17"/>
      <c r="L11" s="17"/>
      <c r="M11" s="17"/>
      <c r="N11" s="17"/>
      <c r="O11" s="17"/>
    </row>
    <row r="12" spans="1:15" ht="32.25" customHeight="1" x14ac:dyDescent="0.25">
      <c r="A12" s="199" t="s">
        <v>29</v>
      </c>
      <c r="B12" s="200"/>
      <c r="C12" s="200"/>
      <c r="D12" s="201"/>
      <c r="E12" s="463">
        <f>E11*E29</f>
        <v>510.72827999999998</v>
      </c>
      <c r="F12" s="464"/>
      <c r="G12" s="464"/>
      <c r="H12" s="464"/>
      <c r="I12" s="464"/>
      <c r="J12" s="465"/>
      <c r="K12" s="17"/>
      <c r="L12" s="17"/>
      <c r="M12" s="17"/>
      <c r="N12" s="17"/>
      <c r="O12" s="17"/>
    </row>
    <row r="13" spans="1:15" x14ac:dyDescent="0.25">
      <c r="A13" s="409"/>
      <c r="B13" s="409"/>
      <c r="C13" s="409"/>
      <c r="D13" s="409"/>
      <c r="E13" s="409"/>
      <c r="F13" s="409"/>
      <c r="G13" s="409"/>
      <c r="H13" s="409"/>
      <c r="I13" s="409"/>
      <c r="J13" s="409"/>
      <c r="K13" s="17"/>
      <c r="L13" s="17"/>
      <c r="M13" s="17"/>
      <c r="N13" s="17"/>
      <c r="O13" s="17"/>
    </row>
    <row r="14" spans="1:15" x14ac:dyDescent="0.25">
      <c r="A14" s="416" t="s">
        <v>32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7"/>
      <c r="L14" s="17"/>
      <c r="M14" s="17"/>
      <c r="N14" s="17"/>
      <c r="O14" s="17"/>
    </row>
    <row r="15" spans="1:15" x14ac:dyDescent="0.25">
      <c r="A15" s="435" t="s">
        <v>175</v>
      </c>
      <c r="B15" s="435"/>
      <c r="C15" s="435"/>
      <c r="D15" s="435"/>
      <c r="E15" s="435"/>
      <c r="F15" s="435"/>
      <c r="G15" s="435"/>
      <c r="H15" s="435"/>
      <c r="I15" s="435"/>
      <c r="J15" s="435"/>
      <c r="K15" s="17"/>
      <c r="L15" s="17"/>
      <c r="M15" s="17"/>
      <c r="N15" s="17"/>
      <c r="O15" s="17"/>
    </row>
    <row r="16" spans="1:15" x14ac:dyDescent="0.25">
      <c r="A16" s="29" t="s">
        <v>2</v>
      </c>
      <c r="B16" s="376" t="s">
        <v>34</v>
      </c>
      <c r="C16" s="445"/>
      <c r="D16" s="377"/>
      <c r="E16" s="442">
        <v>8.3299999999999999E-2</v>
      </c>
      <c r="F16" s="443"/>
      <c r="G16" s="444"/>
      <c r="H16" s="411">
        <f>E16*E11</f>
        <v>122.25191299999999</v>
      </c>
      <c r="I16" s="411"/>
      <c r="J16" s="411"/>
      <c r="K16" s="17"/>
      <c r="L16" s="17"/>
      <c r="M16" s="17"/>
      <c r="N16" s="17"/>
      <c r="O16" s="17"/>
    </row>
    <row r="17" spans="1:15" x14ac:dyDescent="0.25">
      <c r="A17" s="29" t="s">
        <v>7</v>
      </c>
      <c r="B17" s="376" t="s">
        <v>35</v>
      </c>
      <c r="C17" s="445"/>
      <c r="D17" s="377"/>
      <c r="E17" s="417">
        <v>0.121</v>
      </c>
      <c r="F17" s="418"/>
      <c r="G17" s="419"/>
      <c r="H17" s="411">
        <f>E17*E11</f>
        <v>177.58080999999999</v>
      </c>
      <c r="I17" s="411"/>
      <c r="J17" s="411"/>
      <c r="K17" s="17"/>
      <c r="L17" s="17"/>
      <c r="M17" s="17"/>
      <c r="N17" s="17"/>
      <c r="O17" s="17"/>
    </row>
    <row r="18" spans="1:15" x14ac:dyDescent="0.25">
      <c r="A18" s="446" t="s">
        <v>36</v>
      </c>
      <c r="B18" s="447"/>
      <c r="C18" s="447"/>
      <c r="D18" s="447"/>
      <c r="E18" s="447"/>
      <c r="F18" s="447"/>
      <c r="G18" s="448"/>
      <c r="H18" s="449">
        <f>SUM(H16:J17)</f>
        <v>299.83272299999999</v>
      </c>
      <c r="I18" s="449"/>
      <c r="J18" s="449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25" t="s">
        <v>37</v>
      </c>
      <c r="C19" s="226"/>
      <c r="D19" s="227"/>
      <c r="E19" s="450">
        <v>7.8200000000000006E-2</v>
      </c>
      <c r="F19" s="451"/>
      <c r="G19" s="452"/>
      <c r="H19" s="453">
        <f>E11*E19</f>
        <v>114.76710199999999</v>
      </c>
      <c r="I19" s="454"/>
      <c r="J19" s="455"/>
      <c r="K19" s="17"/>
      <c r="L19" s="17"/>
      <c r="M19" s="17"/>
      <c r="N19" s="17"/>
      <c r="O19" s="17"/>
    </row>
    <row r="20" spans="1:15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7"/>
      <c r="L20" s="17"/>
      <c r="M20" s="17"/>
      <c r="N20" s="17"/>
      <c r="O20" s="17"/>
    </row>
    <row r="21" spans="1:15" x14ac:dyDescent="0.25">
      <c r="A21" s="376" t="s">
        <v>2</v>
      </c>
      <c r="B21" s="377"/>
      <c r="C21" s="436" t="s">
        <v>3</v>
      </c>
      <c r="D21" s="437"/>
      <c r="E21" s="438">
        <v>0.2</v>
      </c>
      <c r="F21" s="438"/>
      <c r="G21" s="438"/>
      <c r="H21" s="411">
        <f>E21*(E11+H18)</f>
        <v>353.48854460000001</v>
      </c>
      <c r="I21" s="411"/>
      <c r="J21" s="411"/>
      <c r="K21" s="17"/>
      <c r="L21" s="17"/>
      <c r="M21" s="17"/>
      <c r="N21" s="17"/>
      <c r="O21" s="17"/>
    </row>
    <row r="22" spans="1:15" x14ac:dyDescent="0.25">
      <c r="A22" s="376" t="s">
        <v>7</v>
      </c>
      <c r="B22" s="377"/>
      <c r="C22" s="376" t="s">
        <v>41</v>
      </c>
      <c r="D22" s="377"/>
      <c r="E22" s="431">
        <v>2.5000000000000001E-2</v>
      </c>
      <c r="F22" s="431"/>
      <c r="G22" s="431"/>
      <c r="H22" s="411">
        <f>E22*(E11+H18)</f>
        <v>44.186068075000001</v>
      </c>
      <c r="I22" s="411"/>
      <c r="J22" s="411"/>
      <c r="K22" s="17"/>
      <c r="L22" s="17"/>
      <c r="M22" s="17"/>
      <c r="N22" s="17"/>
      <c r="O22" s="17"/>
    </row>
    <row r="23" spans="1:15" x14ac:dyDescent="0.25">
      <c r="A23" s="376" t="s">
        <v>8</v>
      </c>
      <c r="B23" s="377"/>
      <c r="C23" s="439" t="s">
        <v>42</v>
      </c>
      <c r="D23" s="440"/>
      <c r="E23" s="441">
        <v>0.01</v>
      </c>
      <c r="F23" s="441"/>
      <c r="G23" s="441"/>
      <c r="H23" s="411">
        <f>E23*(E11+H18)</f>
        <v>17.674427229999999</v>
      </c>
      <c r="I23" s="411"/>
      <c r="J23" s="411"/>
      <c r="K23" s="17"/>
      <c r="L23" s="17"/>
      <c r="M23" s="17"/>
      <c r="N23" s="17"/>
      <c r="O23" s="17"/>
    </row>
    <row r="24" spans="1:15" x14ac:dyDescent="0.25">
      <c r="A24" s="376" t="s">
        <v>9</v>
      </c>
      <c r="B24" s="377"/>
      <c r="C24" s="376" t="s">
        <v>43</v>
      </c>
      <c r="D24" s="377"/>
      <c r="E24" s="431">
        <v>1.4999999999999999E-2</v>
      </c>
      <c r="F24" s="431"/>
      <c r="G24" s="431"/>
      <c r="H24" s="411">
        <f>E24*(E11+H18)</f>
        <v>26.511640844999999</v>
      </c>
      <c r="I24" s="411"/>
      <c r="J24" s="411"/>
      <c r="K24" s="17"/>
      <c r="L24" s="17"/>
      <c r="M24" s="17"/>
      <c r="N24" s="17"/>
      <c r="O24" s="17"/>
    </row>
    <row r="25" spans="1:15" x14ac:dyDescent="0.25">
      <c r="A25" s="376" t="s">
        <v>10</v>
      </c>
      <c r="B25" s="377"/>
      <c r="C25" s="376" t="s">
        <v>44</v>
      </c>
      <c r="D25" s="377"/>
      <c r="E25" s="431">
        <v>0.01</v>
      </c>
      <c r="F25" s="431"/>
      <c r="G25" s="431"/>
      <c r="H25" s="411">
        <f>E25*(E11+H18)</f>
        <v>17.674427229999999</v>
      </c>
      <c r="I25" s="411"/>
      <c r="J25" s="411"/>
      <c r="K25" s="17"/>
      <c r="L25" s="17"/>
      <c r="M25" s="17"/>
      <c r="N25" s="17"/>
      <c r="O25" s="17"/>
    </row>
    <row r="26" spans="1:15" x14ac:dyDescent="0.25">
      <c r="A26" s="376" t="s">
        <v>11</v>
      </c>
      <c r="B26" s="377"/>
      <c r="C26" s="376" t="s">
        <v>6</v>
      </c>
      <c r="D26" s="377"/>
      <c r="E26" s="431">
        <v>6.0000000000000001E-3</v>
      </c>
      <c r="F26" s="431"/>
      <c r="G26" s="431"/>
      <c r="H26" s="411">
        <f>E26*(E11+H18)</f>
        <v>10.604656338</v>
      </c>
      <c r="I26" s="411"/>
      <c r="J26" s="411"/>
      <c r="K26" s="17"/>
      <c r="L26" s="17"/>
      <c r="M26" s="17"/>
      <c r="N26" s="17"/>
      <c r="O26" s="17"/>
    </row>
    <row r="27" spans="1:15" x14ac:dyDescent="0.25">
      <c r="A27" s="376" t="s">
        <v>39</v>
      </c>
      <c r="B27" s="377"/>
      <c r="C27" s="376" t="s">
        <v>5</v>
      </c>
      <c r="D27" s="377"/>
      <c r="E27" s="431">
        <v>2E-3</v>
      </c>
      <c r="F27" s="431"/>
      <c r="G27" s="431"/>
      <c r="H27" s="411">
        <f>E27*(E11+H18)</f>
        <v>3.5348854459999997</v>
      </c>
      <c r="I27" s="411"/>
      <c r="J27" s="411"/>
      <c r="K27" s="17"/>
      <c r="L27" s="17"/>
      <c r="M27" s="17"/>
      <c r="N27" s="17"/>
      <c r="O27" s="17"/>
    </row>
    <row r="28" spans="1:15" x14ac:dyDescent="0.25">
      <c r="A28" s="284" t="s">
        <v>40</v>
      </c>
      <c r="B28" s="285"/>
      <c r="C28" s="376" t="s">
        <v>4</v>
      </c>
      <c r="D28" s="445"/>
      <c r="E28" s="432">
        <v>0.08</v>
      </c>
      <c r="F28" s="433"/>
      <c r="G28" s="434"/>
      <c r="H28" s="411">
        <f>E28*(E11+H18)</f>
        <v>141.39541783999999</v>
      </c>
      <c r="I28" s="411"/>
      <c r="J28" s="411"/>
      <c r="K28" s="17"/>
      <c r="L28" s="17"/>
      <c r="M28" s="17"/>
      <c r="N28" s="17"/>
      <c r="O28" s="17"/>
    </row>
    <row r="29" spans="1:15" x14ac:dyDescent="0.25">
      <c r="A29" s="405" t="s">
        <v>36</v>
      </c>
      <c r="B29" s="405"/>
      <c r="C29" s="405"/>
      <c r="D29" s="405"/>
      <c r="E29" s="397">
        <f>SUM(E21:G28)</f>
        <v>0.34800000000000003</v>
      </c>
      <c r="F29" s="398"/>
      <c r="G29" s="399"/>
      <c r="H29" s="400">
        <f>SUM(H21:J28)</f>
        <v>615.07006760399986</v>
      </c>
      <c r="I29" s="400"/>
      <c r="J29" s="400"/>
      <c r="K29" s="17"/>
      <c r="L29" s="17"/>
      <c r="M29" s="17"/>
      <c r="N29" s="17"/>
      <c r="O29" s="17"/>
    </row>
    <row r="30" spans="1:15" x14ac:dyDescent="0.25">
      <c r="A30" s="435" t="s">
        <v>48</v>
      </c>
      <c r="B30" s="435"/>
      <c r="C30" s="435"/>
      <c r="D30" s="435"/>
      <c r="E30" s="435"/>
      <c r="F30" s="435"/>
      <c r="G30" s="435"/>
      <c r="H30" s="435"/>
      <c r="I30" s="435"/>
      <c r="J30" s="435"/>
      <c r="K30" s="17"/>
      <c r="L30" s="17"/>
      <c r="M30" s="17"/>
      <c r="N30" s="17"/>
      <c r="O30" s="17"/>
    </row>
    <row r="31" spans="1:15" x14ac:dyDescent="0.25">
      <c r="A31" s="376" t="s">
        <v>2</v>
      </c>
      <c r="B31" s="377"/>
      <c r="C31" s="436" t="s">
        <v>46</v>
      </c>
      <c r="D31" s="437"/>
      <c r="E31" s="438"/>
      <c r="F31" s="438"/>
      <c r="G31" s="438"/>
      <c r="H31" s="411">
        <f>(3.9*2*25.5)-6%*E5</f>
        <v>110.84340000000002</v>
      </c>
      <c r="I31" s="411"/>
      <c r="J31" s="411"/>
      <c r="K31" s="17"/>
      <c r="L31" s="17"/>
      <c r="M31" s="17"/>
      <c r="N31" s="17"/>
      <c r="O31" s="17"/>
    </row>
    <row r="32" spans="1:15" x14ac:dyDescent="0.25">
      <c r="A32" s="376" t="s">
        <v>7</v>
      </c>
      <c r="B32" s="377"/>
      <c r="C32" s="376" t="s">
        <v>47</v>
      </c>
      <c r="D32" s="377"/>
      <c r="E32" s="431"/>
      <c r="F32" s="431"/>
      <c r="G32" s="431"/>
      <c r="H32" s="411">
        <f>12.5*25.5-20%</f>
        <v>318.55</v>
      </c>
      <c r="I32" s="411"/>
      <c r="J32" s="411"/>
      <c r="K32" s="17"/>
      <c r="L32" s="17"/>
      <c r="M32" s="17"/>
      <c r="N32" s="17"/>
      <c r="O32" s="17"/>
    </row>
    <row r="33" spans="1:15" x14ac:dyDescent="0.25">
      <c r="A33" s="376" t="s">
        <v>8</v>
      </c>
      <c r="B33" s="377"/>
      <c r="C33" s="225" t="s">
        <v>49</v>
      </c>
      <c r="D33" s="227"/>
      <c r="E33" s="431"/>
      <c r="F33" s="431"/>
      <c r="G33" s="431"/>
      <c r="H33" s="411"/>
      <c r="I33" s="411"/>
      <c r="J33" s="411"/>
      <c r="K33" s="17"/>
      <c r="L33" s="17"/>
      <c r="M33" s="17"/>
      <c r="N33" s="17"/>
      <c r="O33" s="17"/>
    </row>
    <row r="34" spans="1:15" x14ac:dyDescent="0.25">
      <c r="A34" s="376" t="s">
        <v>9</v>
      </c>
      <c r="B34" s="377"/>
      <c r="C34" s="284" t="s">
        <v>28</v>
      </c>
      <c r="D34" s="285"/>
      <c r="E34" s="431"/>
      <c r="F34" s="431"/>
      <c r="G34" s="431"/>
      <c r="H34" s="411"/>
      <c r="I34" s="411"/>
      <c r="J34" s="411"/>
      <c r="K34" s="17"/>
      <c r="L34" s="17"/>
      <c r="M34" s="17"/>
      <c r="N34" s="17"/>
      <c r="O34" s="17"/>
    </row>
    <row r="35" spans="1:15" x14ac:dyDescent="0.25">
      <c r="A35" s="425" t="s">
        <v>38</v>
      </c>
      <c r="B35" s="426"/>
      <c r="C35" s="426"/>
      <c r="D35" s="426"/>
      <c r="E35" s="426"/>
      <c r="F35" s="426"/>
      <c r="G35" s="427"/>
      <c r="H35" s="400">
        <f>SUM(H31:J34)</f>
        <v>429.39340000000004</v>
      </c>
      <c r="I35" s="400"/>
      <c r="J35" s="400"/>
      <c r="K35" s="17"/>
      <c r="L35" s="17"/>
      <c r="M35" s="17"/>
      <c r="N35" s="17"/>
      <c r="O35" s="17"/>
    </row>
    <row r="36" spans="1:15" x14ac:dyDescent="0.25">
      <c r="A36" s="412" t="s">
        <v>72</v>
      </c>
      <c r="B36" s="412"/>
      <c r="C36" s="412"/>
      <c r="D36" s="412"/>
      <c r="E36" s="413">
        <f>H18+H29+H35</f>
        <v>1344.296190604</v>
      </c>
      <c r="F36" s="414"/>
      <c r="G36" s="414"/>
      <c r="H36" s="414"/>
      <c r="I36" s="414"/>
      <c r="J36" s="414"/>
      <c r="K36" s="17"/>
      <c r="L36" s="17"/>
      <c r="M36" s="17"/>
      <c r="N36" s="17"/>
      <c r="O36" s="17"/>
    </row>
    <row r="37" spans="1:15" ht="6.75" customHeight="1" x14ac:dyDescent="0.25">
      <c r="A37" s="428"/>
      <c r="B37" s="429"/>
      <c r="C37" s="429"/>
      <c r="D37" s="429"/>
      <c r="E37" s="429"/>
      <c r="F37" s="429"/>
      <c r="G37" s="429"/>
      <c r="H37" s="429"/>
      <c r="I37" s="429"/>
      <c r="J37" s="430"/>
      <c r="K37" s="17"/>
      <c r="L37" s="17"/>
      <c r="M37" s="17"/>
      <c r="N37" s="17"/>
      <c r="O37" s="17"/>
    </row>
    <row r="38" spans="1:15" x14ac:dyDescent="0.25">
      <c r="A38" s="416" t="s">
        <v>174</v>
      </c>
      <c r="B38" s="416"/>
      <c r="C38" s="416"/>
      <c r="D38" s="416"/>
      <c r="E38" s="416"/>
      <c r="F38" s="416"/>
      <c r="G38" s="416"/>
      <c r="H38" s="416"/>
      <c r="I38" s="416"/>
      <c r="J38" s="416"/>
      <c r="K38" s="17"/>
      <c r="L38" s="17"/>
      <c r="M38" s="17"/>
      <c r="N38" s="17"/>
      <c r="O38" s="17"/>
    </row>
    <row r="39" spans="1:15" x14ac:dyDescent="0.25">
      <c r="A39" s="286" t="s">
        <v>2</v>
      </c>
      <c r="B39" s="287"/>
      <c r="C39" s="286" t="s">
        <v>51</v>
      </c>
      <c r="D39" s="287"/>
      <c r="E39" s="22"/>
      <c r="F39" s="32"/>
      <c r="G39" s="23"/>
      <c r="H39" s="402">
        <f>E11/12*5%</f>
        <v>6.1150416666666665</v>
      </c>
      <c r="I39" s="403"/>
      <c r="J39" s="287"/>
      <c r="K39" s="17"/>
      <c r="L39" s="17"/>
      <c r="M39" s="17"/>
      <c r="N39" s="17"/>
      <c r="O39" s="17"/>
    </row>
    <row r="40" spans="1:15" x14ac:dyDescent="0.25">
      <c r="A40" s="286" t="s">
        <v>7</v>
      </c>
      <c r="B40" s="287"/>
      <c r="C40" s="286" t="s">
        <v>52</v>
      </c>
      <c r="D40" s="287"/>
      <c r="E40" s="22"/>
      <c r="F40" s="32"/>
      <c r="G40" s="23"/>
      <c r="H40" s="402">
        <f>H39*8%</f>
        <v>0.48920333333333332</v>
      </c>
      <c r="I40" s="403"/>
      <c r="J40" s="287"/>
      <c r="K40" s="17"/>
      <c r="L40" s="17"/>
      <c r="M40" s="17"/>
      <c r="N40" s="17"/>
      <c r="O40" s="17"/>
    </row>
    <row r="41" spans="1:15" ht="27.75" customHeight="1" x14ac:dyDescent="0.25">
      <c r="A41" s="261" t="s">
        <v>8</v>
      </c>
      <c r="B41" s="262"/>
      <c r="C41" s="261" t="s">
        <v>53</v>
      </c>
      <c r="D41" s="262"/>
      <c r="E41" s="406"/>
      <c r="F41" s="407"/>
      <c r="G41" s="408"/>
      <c r="H41" s="401">
        <f>E41*E11</f>
        <v>0</v>
      </c>
      <c r="I41" s="401"/>
      <c r="J41" s="401"/>
      <c r="K41" s="17"/>
      <c r="L41" s="17"/>
      <c r="M41" s="17"/>
      <c r="N41" s="17"/>
      <c r="O41" s="17"/>
    </row>
    <row r="42" spans="1:15" x14ac:dyDescent="0.25">
      <c r="A42" s="409" t="s">
        <v>9</v>
      </c>
      <c r="B42" s="409"/>
      <c r="C42" s="376" t="s">
        <v>54</v>
      </c>
      <c r="D42" s="377"/>
      <c r="E42" s="410"/>
      <c r="F42" s="410"/>
      <c r="G42" s="410"/>
      <c r="H42" s="411">
        <f>E11/30/12*7*100%</f>
        <v>28.536861111111111</v>
      </c>
      <c r="I42" s="411"/>
      <c r="J42" s="411"/>
      <c r="K42" s="17"/>
      <c r="L42" s="17"/>
      <c r="M42" s="17"/>
      <c r="N42" s="17"/>
      <c r="O42" s="17"/>
    </row>
    <row r="43" spans="1:15" ht="27.75" customHeight="1" x14ac:dyDescent="0.25">
      <c r="A43" s="409" t="s">
        <v>10</v>
      </c>
      <c r="B43" s="409"/>
      <c r="C43" s="284" t="s">
        <v>83</v>
      </c>
      <c r="D43" s="285"/>
      <c r="E43" s="410"/>
      <c r="F43" s="410"/>
      <c r="G43" s="410"/>
      <c r="H43" s="411">
        <f>H42*39.8%</f>
        <v>11.357670722222222</v>
      </c>
      <c r="I43" s="411"/>
      <c r="J43" s="411"/>
      <c r="K43" s="17"/>
      <c r="L43" s="17"/>
      <c r="M43" s="17"/>
      <c r="N43" s="17"/>
      <c r="O43" s="17"/>
    </row>
    <row r="44" spans="1:15" ht="28.5" customHeight="1" x14ac:dyDescent="0.25">
      <c r="A44" s="376" t="s">
        <v>11</v>
      </c>
      <c r="B44" s="377"/>
      <c r="C44" s="273" t="s">
        <v>53</v>
      </c>
      <c r="D44" s="274"/>
      <c r="E44" s="417"/>
      <c r="F44" s="418"/>
      <c r="G44" s="419"/>
      <c r="H44" s="420">
        <f>E11*5%</f>
        <v>73.380499999999998</v>
      </c>
      <c r="I44" s="421"/>
      <c r="J44" s="422"/>
      <c r="K44" s="17"/>
      <c r="L44" s="17"/>
      <c r="M44" s="17"/>
      <c r="N44" s="17"/>
      <c r="O44" s="17"/>
    </row>
    <row r="45" spans="1:15" x14ac:dyDescent="0.25">
      <c r="A45" s="405" t="s">
        <v>36</v>
      </c>
      <c r="B45" s="405"/>
      <c r="C45" s="405"/>
      <c r="D45" s="405"/>
      <c r="E45" s="397"/>
      <c r="F45" s="398"/>
      <c r="G45" s="399"/>
      <c r="H45" s="400">
        <f>SUM(H39:J44)</f>
        <v>119.87927683333334</v>
      </c>
      <c r="I45" s="400"/>
      <c r="J45" s="400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6" t="s">
        <v>173</v>
      </c>
      <c r="B47" s="416"/>
      <c r="C47" s="416"/>
      <c r="D47" s="416"/>
      <c r="E47" s="416"/>
      <c r="F47" s="416"/>
      <c r="G47" s="416"/>
      <c r="H47" s="416"/>
      <c r="I47" s="416"/>
      <c r="J47" s="416"/>
      <c r="K47" s="17"/>
      <c r="L47" s="17"/>
      <c r="M47" s="17"/>
      <c r="N47" s="17"/>
      <c r="O47" s="17"/>
    </row>
    <row r="48" spans="1:15" x14ac:dyDescent="0.25">
      <c r="A48" s="286" t="s">
        <v>2</v>
      </c>
      <c r="B48" s="287"/>
      <c r="C48" s="286" t="s">
        <v>56</v>
      </c>
      <c r="D48" s="287"/>
      <c r="E48" s="22"/>
      <c r="F48" s="32"/>
      <c r="G48" s="23"/>
      <c r="H48" s="402">
        <f>E19/12*5%</f>
        <v>3.2583333333333336E-4</v>
      </c>
      <c r="I48" s="403"/>
      <c r="J48" s="287"/>
      <c r="K48" s="17"/>
      <c r="L48" s="17"/>
      <c r="M48" s="17"/>
      <c r="N48" s="17"/>
      <c r="O48" s="17"/>
    </row>
    <row r="49" spans="1:15" x14ac:dyDescent="0.25">
      <c r="A49" s="286" t="s">
        <v>7</v>
      </c>
      <c r="B49" s="287"/>
      <c r="C49" s="286" t="s">
        <v>57</v>
      </c>
      <c r="D49" s="287"/>
      <c r="E49" s="22"/>
      <c r="F49" s="32"/>
      <c r="G49" s="23"/>
      <c r="H49" s="402">
        <f>E11/30/12</f>
        <v>4.0766944444444446</v>
      </c>
      <c r="I49" s="403"/>
      <c r="J49" s="287"/>
      <c r="K49" s="17"/>
      <c r="L49" s="17"/>
      <c r="M49" s="17"/>
      <c r="N49" s="17"/>
      <c r="O49" s="17"/>
    </row>
    <row r="50" spans="1:15" x14ac:dyDescent="0.25">
      <c r="A50" s="261" t="s">
        <v>8</v>
      </c>
      <c r="B50" s="262"/>
      <c r="C50" s="261" t="s">
        <v>58</v>
      </c>
      <c r="D50" s="262"/>
      <c r="E50" s="406"/>
      <c r="F50" s="407"/>
      <c r="G50" s="408"/>
      <c r="H50" s="401">
        <f>E11/30/12*5*1.5%</f>
        <v>0.30575208333333337</v>
      </c>
      <c r="I50" s="401"/>
      <c r="J50" s="401"/>
      <c r="K50" s="17"/>
      <c r="L50" s="17"/>
      <c r="M50" s="17"/>
      <c r="N50" s="17"/>
      <c r="O50" s="17"/>
    </row>
    <row r="51" spans="1:15" x14ac:dyDescent="0.25">
      <c r="A51" s="409" t="s">
        <v>9</v>
      </c>
      <c r="B51" s="409"/>
      <c r="C51" s="376" t="s">
        <v>59</v>
      </c>
      <c r="D51" s="377"/>
      <c r="E51" s="410"/>
      <c r="F51" s="410"/>
      <c r="G51" s="410"/>
      <c r="H51" s="411">
        <f>E11/30/12*15*8%</f>
        <v>4.8920333333333339</v>
      </c>
      <c r="I51" s="411"/>
      <c r="J51" s="411"/>
      <c r="K51" s="17"/>
      <c r="L51" s="17"/>
      <c r="M51" s="17"/>
      <c r="N51" s="17"/>
      <c r="O51" s="17"/>
    </row>
    <row r="52" spans="1:15" x14ac:dyDescent="0.25">
      <c r="A52" s="409" t="s">
        <v>10</v>
      </c>
      <c r="B52" s="409"/>
      <c r="C52" s="284" t="s">
        <v>60</v>
      </c>
      <c r="D52" s="285"/>
      <c r="E52" s="410"/>
      <c r="F52" s="410"/>
      <c r="G52" s="410"/>
      <c r="H52" s="411">
        <f>E19*5%</f>
        <v>3.9100000000000003E-3</v>
      </c>
      <c r="I52" s="411"/>
      <c r="J52" s="411"/>
      <c r="K52" s="17"/>
      <c r="L52" s="17"/>
      <c r="M52" s="17"/>
      <c r="N52" s="17"/>
      <c r="O52" s="17"/>
    </row>
    <row r="53" spans="1:15" x14ac:dyDescent="0.25">
      <c r="A53" s="409" t="s">
        <v>11</v>
      </c>
      <c r="B53" s="409"/>
      <c r="C53" s="284" t="s">
        <v>61</v>
      </c>
      <c r="D53" s="285"/>
      <c r="E53" s="410"/>
      <c r="F53" s="410"/>
      <c r="G53" s="410"/>
      <c r="H53" s="411">
        <f>E11/30/12*5*40%</f>
        <v>8.1533888888888892</v>
      </c>
      <c r="I53" s="411"/>
      <c r="J53" s="411"/>
      <c r="K53" s="17"/>
      <c r="L53" s="17"/>
      <c r="M53" s="17"/>
      <c r="N53" s="17"/>
      <c r="O53" s="17"/>
    </row>
    <row r="54" spans="1:15" ht="27.75" customHeight="1" x14ac:dyDescent="0.25">
      <c r="A54" s="409" t="s">
        <v>39</v>
      </c>
      <c r="B54" s="409"/>
      <c r="C54" s="284" t="s">
        <v>62</v>
      </c>
      <c r="D54" s="285"/>
      <c r="E54" s="410"/>
      <c r="F54" s="410"/>
      <c r="G54" s="410"/>
      <c r="H54" s="411">
        <f>SUM(H48:J53)*39.8%</f>
        <v>6.9379776241666669</v>
      </c>
      <c r="I54" s="411"/>
      <c r="J54" s="411"/>
      <c r="K54" s="17"/>
      <c r="L54" s="17"/>
      <c r="M54" s="17"/>
      <c r="N54" s="17"/>
      <c r="O54" s="17"/>
    </row>
    <row r="55" spans="1:15" x14ac:dyDescent="0.25">
      <c r="A55" s="405" t="s">
        <v>36</v>
      </c>
      <c r="B55" s="405"/>
      <c r="C55" s="405"/>
      <c r="D55" s="405"/>
      <c r="E55" s="397"/>
      <c r="F55" s="398"/>
      <c r="G55" s="399"/>
      <c r="H55" s="400">
        <f>SUM(H48:J54)</f>
        <v>24.370082207500001</v>
      </c>
      <c r="I55" s="400"/>
      <c r="J55" s="400"/>
      <c r="K55" s="17"/>
      <c r="L55" s="17"/>
      <c r="M55" s="17"/>
      <c r="N55" s="17"/>
      <c r="O55" s="17"/>
    </row>
    <row r="56" spans="1:15" x14ac:dyDescent="0.25">
      <c r="A56" s="404" t="s">
        <v>172</v>
      </c>
      <c r="B56" s="404"/>
      <c r="C56" s="404"/>
      <c r="D56" s="404"/>
      <c r="E56" s="404"/>
      <c r="F56" s="404"/>
      <c r="G56" s="404"/>
      <c r="H56" s="404"/>
      <c r="I56" s="404"/>
      <c r="J56" s="404"/>
      <c r="K56" s="17"/>
      <c r="L56" s="17"/>
      <c r="M56" s="17"/>
      <c r="N56" s="17"/>
      <c r="O56" s="17"/>
    </row>
    <row r="57" spans="1:15" ht="32.25" customHeight="1" x14ac:dyDescent="0.25">
      <c r="A57" s="286" t="s">
        <v>2</v>
      </c>
      <c r="B57" s="287"/>
      <c r="C57" s="286" t="s">
        <v>64</v>
      </c>
      <c r="D57" s="287"/>
      <c r="E57" s="22"/>
      <c r="F57" s="32"/>
      <c r="G57" s="23"/>
      <c r="H57" s="402">
        <f>((((E11+(E11/3))*0.3333)/12)*2%)</f>
        <v>1.0870098066666667</v>
      </c>
      <c r="I57" s="403"/>
      <c r="J57" s="287"/>
      <c r="K57" s="17"/>
      <c r="L57" s="17"/>
      <c r="M57" s="17"/>
      <c r="N57" s="17"/>
      <c r="O57" s="17"/>
    </row>
    <row r="58" spans="1:15" ht="30.75" customHeight="1" x14ac:dyDescent="0.25">
      <c r="A58" s="286" t="s">
        <v>7</v>
      </c>
      <c r="B58" s="287"/>
      <c r="C58" s="286" t="s">
        <v>65</v>
      </c>
      <c r="D58" s="287"/>
      <c r="E58" s="22"/>
      <c r="F58" s="32"/>
      <c r="G58" s="23"/>
      <c r="H58" s="402">
        <f>H57*39.8%</f>
        <v>0.43262990305333332</v>
      </c>
      <c r="I58" s="403"/>
      <c r="J58" s="287"/>
      <c r="K58" s="17"/>
      <c r="L58" s="17"/>
      <c r="M58" s="17"/>
      <c r="N58" s="17"/>
      <c r="O58" s="17"/>
    </row>
    <row r="59" spans="1:15" ht="32.25" customHeight="1" x14ac:dyDescent="0.25">
      <c r="A59" s="261" t="s">
        <v>8</v>
      </c>
      <c r="B59" s="262"/>
      <c r="C59" s="286" t="s">
        <v>66</v>
      </c>
      <c r="D59" s="287"/>
      <c r="E59" s="406"/>
      <c r="F59" s="407"/>
      <c r="G59" s="408"/>
      <c r="H59" s="401">
        <f>(((E11+H16)*0.333)*2%)*39.8%</f>
        <v>4.2142151755508399</v>
      </c>
      <c r="I59" s="401"/>
      <c r="J59" s="401"/>
      <c r="K59" s="17"/>
      <c r="L59" s="17"/>
      <c r="M59" s="17"/>
      <c r="N59" s="17"/>
      <c r="O59" s="17"/>
    </row>
    <row r="60" spans="1:15" x14ac:dyDescent="0.25">
      <c r="A60" s="409" t="s">
        <v>9</v>
      </c>
      <c r="B60" s="409"/>
      <c r="C60" s="376" t="s">
        <v>67</v>
      </c>
      <c r="D60" s="377"/>
      <c r="E60" s="410"/>
      <c r="F60" s="410"/>
      <c r="G60" s="410"/>
      <c r="H60" s="411"/>
      <c r="I60" s="411"/>
      <c r="J60" s="411"/>
      <c r="K60" s="17"/>
      <c r="L60" s="17"/>
      <c r="M60" s="17"/>
      <c r="N60" s="17"/>
      <c r="O60" s="17"/>
    </row>
    <row r="61" spans="1:15" x14ac:dyDescent="0.25">
      <c r="A61" s="405" t="s">
        <v>36</v>
      </c>
      <c r="B61" s="405"/>
      <c r="C61" s="405"/>
      <c r="D61" s="405"/>
      <c r="E61" s="397"/>
      <c r="F61" s="398"/>
      <c r="G61" s="399"/>
      <c r="H61" s="400">
        <f>SUM(H57:J60)</f>
        <v>5.7338548852708398</v>
      </c>
      <c r="I61" s="400"/>
      <c r="J61" s="400"/>
      <c r="K61" s="17"/>
      <c r="L61" s="17"/>
      <c r="M61" s="17"/>
      <c r="N61" s="17"/>
      <c r="O61" s="17"/>
    </row>
    <row r="62" spans="1:15" x14ac:dyDescent="0.25">
      <c r="A62" s="404" t="s">
        <v>171</v>
      </c>
      <c r="B62" s="404"/>
      <c r="C62" s="404"/>
      <c r="D62" s="404"/>
      <c r="E62" s="404"/>
      <c r="F62" s="404"/>
      <c r="G62" s="404"/>
      <c r="H62" s="404"/>
      <c r="I62" s="404"/>
      <c r="J62" s="404"/>
      <c r="K62" s="17"/>
      <c r="L62" s="17"/>
      <c r="M62" s="17"/>
      <c r="N62" s="17"/>
      <c r="O62" s="17"/>
    </row>
    <row r="63" spans="1:15" ht="29.25" customHeight="1" x14ac:dyDescent="0.25">
      <c r="A63" s="286" t="s">
        <v>2</v>
      </c>
      <c r="B63" s="287"/>
      <c r="C63" s="286" t="s">
        <v>69</v>
      </c>
      <c r="D63" s="287"/>
      <c r="E63" s="22"/>
      <c r="F63" s="32"/>
      <c r="G63" s="23"/>
      <c r="H63" s="402">
        <f>((((E17+(E17/3))*0.3333)/12)*2%)</f>
        <v>8.9620666666666654E-5</v>
      </c>
      <c r="I63" s="403"/>
      <c r="J63" s="287"/>
      <c r="K63" s="17"/>
      <c r="L63" s="17"/>
      <c r="M63" s="17"/>
      <c r="N63" s="17"/>
      <c r="O63" s="17"/>
    </row>
    <row r="64" spans="1:15" ht="29.25" customHeight="1" x14ac:dyDescent="0.25">
      <c r="A64" s="286" t="s">
        <v>7</v>
      </c>
      <c r="B64" s="287"/>
      <c r="C64" s="286" t="s">
        <v>70</v>
      </c>
      <c r="D64" s="287"/>
      <c r="E64" s="22"/>
      <c r="F64" s="32"/>
      <c r="G64" s="23"/>
      <c r="H64" s="402">
        <f>H63*39.8%</f>
        <v>3.5669025333333325E-5</v>
      </c>
      <c r="I64" s="403"/>
      <c r="J64" s="287"/>
      <c r="K64" s="17"/>
      <c r="L64" s="17"/>
      <c r="M64" s="17"/>
      <c r="N64" s="17"/>
      <c r="O64" s="17"/>
    </row>
    <row r="65" spans="1:15" x14ac:dyDescent="0.25">
      <c r="A65" s="405" t="s">
        <v>36</v>
      </c>
      <c r="B65" s="405"/>
      <c r="C65" s="405"/>
      <c r="D65" s="405"/>
      <c r="E65" s="397"/>
      <c r="F65" s="398"/>
      <c r="G65" s="399"/>
      <c r="H65" s="400">
        <f>SUM(H63:J64)</f>
        <v>1.2528969199999997E-4</v>
      </c>
      <c r="I65" s="400"/>
      <c r="J65" s="400"/>
      <c r="K65" s="17"/>
      <c r="L65" s="17"/>
      <c r="M65" s="17"/>
      <c r="N65" s="17"/>
      <c r="O65" s="17"/>
    </row>
    <row r="66" spans="1:15" x14ac:dyDescent="0.25">
      <c r="A66" s="412" t="s">
        <v>71</v>
      </c>
      <c r="B66" s="412"/>
      <c r="C66" s="412"/>
      <c r="D66" s="412"/>
      <c r="E66" s="413">
        <f>H65+H61+H55</f>
        <v>30.104062382462843</v>
      </c>
      <c r="F66" s="414"/>
      <c r="G66" s="414"/>
      <c r="H66" s="414"/>
      <c r="I66" s="414"/>
      <c r="J66" s="414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6" t="s">
        <v>73</v>
      </c>
      <c r="B68" s="416"/>
      <c r="C68" s="416"/>
      <c r="D68" s="416"/>
      <c r="E68" s="416"/>
      <c r="F68" s="416"/>
      <c r="G68" s="416"/>
      <c r="H68" s="416"/>
      <c r="I68" s="416"/>
      <c r="J68" s="416"/>
      <c r="K68" s="17"/>
      <c r="L68" s="17"/>
      <c r="M68" s="17"/>
      <c r="N68" s="17"/>
      <c r="O68" s="17"/>
    </row>
    <row r="69" spans="1:15" x14ac:dyDescent="0.25">
      <c r="A69" s="286" t="s">
        <v>2</v>
      </c>
      <c r="B69" s="287"/>
      <c r="C69" s="286" t="s">
        <v>74</v>
      </c>
      <c r="D69" s="287"/>
      <c r="E69" s="286"/>
      <c r="F69" s="403"/>
      <c r="G69" s="287"/>
      <c r="H69" s="402">
        <v>90</v>
      </c>
      <c r="I69" s="403"/>
      <c r="J69" s="287"/>
      <c r="K69" s="17"/>
      <c r="L69" s="17"/>
      <c r="M69" s="17"/>
      <c r="N69" s="17"/>
      <c r="O69" s="17"/>
    </row>
    <row r="70" spans="1:15" x14ac:dyDescent="0.25">
      <c r="A70" s="286" t="s">
        <v>7</v>
      </c>
      <c r="B70" s="287"/>
      <c r="C70" s="286" t="s">
        <v>75</v>
      </c>
      <c r="D70" s="287"/>
      <c r="E70" s="22"/>
      <c r="F70" s="32"/>
      <c r="G70" s="23"/>
      <c r="H70" s="402"/>
      <c r="I70" s="403"/>
      <c r="J70" s="287"/>
      <c r="K70" s="17"/>
      <c r="L70" s="17"/>
      <c r="M70" s="17"/>
      <c r="N70" s="17"/>
      <c r="O70" s="17"/>
    </row>
    <row r="71" spans="1:15" x14ac:dyDescent="0.25">
      <c r="A71" s="261" t="s">
        <v>8</v>
      </c>
      <c r="B71" s="262"/>
      <c r="C71" s="261" t="s">
        <v>76</v>
      </c>
      <c r="D71" s="262"/>
      <c r="E71" s="406"/>
      <c r="F71" s="407"/>
      <c r="G71" s="408"/>
      <c r="H71" s="401"/>
      <c r="I71" s="401"/>
      <c r="J71" s="401"/>
      <c r="K71" s="17"/>
      <c r="L71" s="17"/>
      <c r="M71" s="17"/>
      <c r="N71" s="17"/>
      <c r="O71" s="17"/>
    </row>
    <row r="72" spans="1:15" x14ac:dyDescent="0.25">
      <c r="A72" s="409" t="s">
        <v>9</v>
      </c>
      <c r="B72" s="409"/>
      <c r="C72" s="376" t="s">
        <v>28</v>
      </c>
      <c r="D72" s="377"/>
      <c r="E72" s="410"/>
      <c r="F72" s="410"/>
      <c r="G72" s="410"/>
      <c r="H72" s="411">
        <f>E30/30/12*15*8%</f>
        <v>0</v>
      </c>
      <c r="I72" s="411"/>
      <c r="J72" s="411"/>
      <c r="K72" s="17"/>
      <c r="L72" s="17"/>
      <c r="M72" s="17"/>
      <c r="N72" s="17"/>
      <c r="O72" s="17"/>
    </row>
    <row r="73" spans="1:15" x14ac:dyDescent="0.25">
      <c r="A73" s="405" t="s">
        <v>36</v>
      </c>
      <c r="B73" s="405"/>
      <c r="C73" s="405"/>
      <c r="D73" s="405"/>
      <c r="E73" s="397"/>
      <c r="F73" s="398"/>
      <c r="G73" s="399"/>
      <c r="H73" s="400">
        <f>SUM(H69:J72)</f>
        <v>90</v>
      </c>
      <c r="I73" s="400"/>
      <c r="J73" s="400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6" t="s">
        <v>84</v>
      </c>
      <c r="B75" s="416"/>
      <c r="C75" s="416"/>
      <c r="D75" s="416"/>
      <c r="E75" s="416"/>
      <c r="F75" s="416"/>
      <c r="G75" s="416"/>
      <c r="H75" s="416"/>
      <c r="I75" s="416"/>
      <c r="J75" s="416"/>
      <c r="K75" s="17"/>
      <c r="L75" s="17"/>
      <c r="M75" s="17"/>
      <c r="N75" s="17"/>
      <c r="O75" s="17"/>
    </row>
    <row r="76" spans="1:15" x14ac:dyDescent="0.25">
      <c r="A76" s="286" t="s">
        <v>2</v>
      </c>
      <c r="B76" s="287"/>
      <c r="C76" s="286" t="s">
        <v>77</v>
      </c>
      <c r="D76" s="287"/>
      <c r="E76" s="415">
        <v>7.0000000000000007E-2</v>
      </c>
      <c r="F76" s="403"/>
      <c r="G76" s="287"/>
      <c r="H76" s="402">
        <f>(H73+E66+H45+E36+E11)*E76</f>
        <v>213.63226708738574</v>
      </c>
      <c r="I76" s="403"/>
      <c r="J76" s="287"/>
      <c r="K76" s="17"/>
      <c r="L76" s="17"/>
      <c r="M76" s="17"/>
      <c r="N76" s="17"/>
      <c r="O76" s="17"/>
    </row>
    <row r="77" spans="1:15" x14ac:dyDescent="0.25">
      <c r="A77" s="286" t="s">
        <v>7</v>
      </c>
      <c r="B77" s="287"/>
      <c r="C77" s="286" t="s">
        <v>12</v>
      </c>
      <c r="D77" s="287"/>
      <c r="E77" s="415">
        <v>7.577530628885254E-2</v>
      </c>
      <c r="F77" s="403"/>
      <c r="G77" s="287"/>
      <c r="H77" s="402">
        <f>E77*(H73+E66+H45+E36+E11)</f>
        <v>231.25786388183718</v>
      </c>
      <c r="I77" s="403"/>
      <c r="J77" s="287"/>
      <c r="K77" s="17"/>
      <c r="L77" s="17"/>
      <c r="M77" s="17"/>
      <c r="N77" s="17"/>
      <c r="O77" s="17"/>
    </row>
    <row r="78" spans="1:15" x14ac:dyDescent="0.25">
      <c r="A78" s="261" t="s">
        <v>8</v>
      </c>
      <c r="B78" s="262"/>
      <c r="C78" s="261" t="s">
        <v>78</v>
      </c>
      <c r="D78" s="262"/>
      <c r="E78" s="473">
        <v>0.85750000000000004</v>
      </c>
      <c r="F78" s="474"/>
      <c r="G78" s="475"/>
      <c r="H78" s="401">
        <f>(H73+E66+H45+E36+E11)/E78</f>
        <v>3559.0548452708986</v>
      </c>
      <c r="I78" s="401"/>
      <c r="J78" s="401"/>
      <c r="K78" s="17"/>
      <c r="L78" s="17"/>
      <c r="M78" s="17"/>
      <c r="N78" s="17"/>
      <c r="O78" s="17"/>
    </row>
    <row r="79" spans="1:15" x14ac:dyDescent="0.25">
      <c r="A79" s="409" t="s">
        <v>9</v>
      </c>
      <c r="B79" s="409"/>
      <c r="C79" s="376" t="s">
        <v>79</v>
      </c>
      <c r="D79" s="377"/>
      <c r="E79" s="410">
        <v>1.6500000000000001E-2</v>
      </c>
      <c r="F79" s="410"/>
      <c r="G79" s="410"/>
      <c r="H79" s="411">
        <f>E79*D87</f>
        <v>57.696870000000004</v>
      </c>
      <c r="I79" s="411"/>
      <c r="J79" s="411"/>
      <c r="K79" s="17"/>
      <c r="L79" s="17"/>
      <c r="M79" s="17"/>
      <c r="N79" s="17"/>
      <c r="O79" s="17"/>
    </row>
    <row r="80" spans="1:15" x14ac:dyDescent="0.25">
      <c r="A80" s="409" t="s">
        <v>9</v>
      </c>
      <c r="B80" s="409"/>
      <c r="C80" s="376" t="s">
        <v>80</v>
      </c>
      <c r="D80" s="377"/>
      <c r="E80" s="410">
        <v>7.5999999999999998E-2</v>
      </c>
      <c r="F80" s="410"/>
      <c r="G80" s="410"/>
      <c r="H80" s="411">
        <f>E80*D87</f>
        <v>265.75528000000003</v>
      </c>
      <c r="I80" s="411"/>
      <c r="J80" s="411"/>
      <c r="K80" s="17"/>
      <c r="L80" s="17"/>
      <c r="M80" s="17"/>
      <c r="N80" s="17"/>
      <c r="O80" s="17"/>
    </row>
    <row r="81" spans="1:15" x14ac:dyDescent="0.25">
      <c r="A81" s="409" t="s">
        <v>10</v>
      </c>
      <c r="B81" s="409"/>
      <c r="C81" s="376" t="s">
        <v>81</v>
      </c>
      <c r="D81" s="377"/>
      <c r="E81" s="410"/>
      <c r="F81" s="410"/>
      <c r="G81" s="410"/>
      <c r="H81" s="411"/>
      <c r="I81" s="411"/>
      <c r="J81" s="411"/>
      <c r="K81" s="17"/>
      <c r="L81" s="17"/>
      <c r="M81" s="17"/>
      <c r="N81" s="17"/>
      <c r="O81" s="17"/>
    </row>
    <row r="82" spans="1:15" x14ac:dyDescent="0.25">
      <c r="A82" s="409" t="s">
        <v>11</v>
      </c>
      <c r="B82" s="409"/>
      <c r="C82" s="376" t="s">
        <v>82</v>
      </c>
      <c r="D82" s="377"/>
      <c r="E82" s="410">
        <v>0.05</v>
      </c>
      <c r="F82" s="410"/>
      <c r="G82" s="410"/>
      <c r="H82" s="411">
        <f>E82*D87</f>
        <v>174.83900000000003</v>
      </c>
      <c r="I82" s="411"/>
      <c r="J82" s="411"/>
      <c r="K82" s="17"/>
      <c r="L82" s="17"/>
      <c r="M82" s="17"/>
      <c r="N82" s="17"/>
      <c r="O82" s="17"/>
    </row>
    <row r="83" spans="1:15" x14ac:dyDescent="0.25">
      <c r="A83" s="405" t="s">
        <v>36</v>
      </c>
      <c r="B83" s="405"/>
      <c r="C83" s="405"/>
      <c r="D83" s="405"/>
      <c r="E83" s="397"/>
      <c r="F83" s="398"/>
      <c r="G83" s="399"/>
      <c r="H83" s="400">
        <f>H76+H77+H79+H80+H82</f>
        <v>943.18128096922294</v>
      </c>
      <c r="I83" s="400"/>
      <c r="J83" s="400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76" t="s">
        <v>85</v>
      </c>
      <c r="B85" s="476"/>
      <c r="C85" s="476"/>
      <c r="D85" s="476"/>
      <c r="E85" s="476"/>
      <c r="F85" s="476"/>
      <c r="G85" s="476"/>
      <c r="H85" s="411">
        <f>SUM(H83+H73+E66+H45+E36+E11)</f>
        <v>3995.0708107890187</v>
      </c>
      <c r="I85" s="411"/>
      <c r="J85" s="411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3496.78</v>
      </c>
    </row>
  </sheetData>
  <mergeCells count="232">
    <mergeCell ref="A79:B79"/>
    <mergeCell ref="C79:D79"/>
    <mergeCell ref="E79:G79"/>
    <mergeCell ref="H79:J79"/>
    <mergeCell ref="A80:B80"/>
    <mergeCell ref="C80:D80"/>
    <mergeCell ref="E80:G80"/>
    <mergeCell ref="H80:J80"/>
    <mergeCell ref="A85:G85"/>
    <mergeCell ref="H85:J85"/>
    <mergeCell ref="A81:B81"/>
    <mergeCell ref="C81:D81"/>
    <mergeCell ref="E81:G81"/>
    <mergeCell ref="H81:J81"/>
    <mergeCell ref="A82:B82"/>
    <mergeCell ref="C82:D82"/>
    <mergeCell ref="E82:G82"/>
    <mergeCell ref="H82:J82"/>
    <mergeCell ref="A83:D83"/>
    <mergeCell ref="E83:G83"/>
    <mergeCell ref="H83:J83"/>
    <mergeCell ref="A76:B76"/>
    <mergeCell ref="C76:D76"/>
    <mergeCell ref="A77:B77"/>
    <mergeCell ref="C77:D77"/>
    <mergeCell ref="E77:G77"/>
    <mergeCell ref="H77:J77"/>
    <mergeCell ref="A78:B78"/>
    <mergeCell ref="C78:D78"/>
    <mergeCell ref="E78:G78"/>
    <mergeCell ref="H78:J78"/>
    <mergeCell ref="A51:B51"/>
    <mergeCell ref="C51:D51"/>
    <mergeCell ref="E51:G51"/>
    <mergeCell ref="H51:J51"/>
    <mergeCell ref="A52:B52"/>
    <mergeCell ref="C52:D52"/>
    <mergeCell ref="A53:B53"/>
    <mergeCell ref="C53:D53"/>
    <mergeCell ref="E53:G53"/>
    <mergeCell ref="H53:J53"/>
    <mergeCell ref="A36:D36"/>
    <mergeCell ref="E36:J36"/>
    <mergeCell ref="A38:J38"/>
    <mergeCell ref="A39:B39"/>
    <mergeCell ref="C39:D39"/>
    <mergeCell ref="A40:B40"/>
    <mergeCell ref="C40:D40"/>
    <mergeCell ref="H40:J40"/>
    <mergeCell ref="A41:B41"/>
    <mergeCell ref="C41:D41"/>
    <mergeCell ref="E41:G41"/>
    <mergeCell ref="H41:J41"/>
    <mergeCell ref="A22:B22"/>
    <mergeCell ref="A23:B23"/>
    <mergeCell ref="A24:B24"/>
    <mergeCell ref="A25:B25"/>
    <mergeCell ref="A26:B26"/>
    <mergeCell ref="A27:B27"/>
    <mergeCell ref="A28:B28"/>
    <mergeCell ref="C28:D28"/>
    <mergeCell ref="A29:D29"/>
    <mergeCell ref="C24:D24"/>
    <mergeCell ref="A3:J3"/>
    <mergeCell ref="A1:C1"/>
    <mergeCell ref="D1:J1"/>
    <mergeCell ref="A2:J2"/>
    <mergeCell ref="A4:J4"/>
    <mergeCell ref="B5:D5"/>
    <mergeCell ref="B6:D6"/>
    <mergeCell ref="B7:D7"/>
    <mergeCell ref="E7:J7"/>
    <mergeCell ref="B8:D8"/>
    <mergeCell ref="E8:J8"/>
    <mergeCell ref="B9:D9"/>
    <mergeCell ref="E9:J9"/>
    <mergeCell ref="E5:J5"/>
    <mergeCell ref="E6:J6"/>
    <mergeCell ref="B10:D10"/>
    <mergeCell ref="E10:J10"/>
    <mergeCell ref="A11:D11"/>
    <mergeCell ref="E11:J11"/>
    <mergeCell ref="A12:D12"/>
    <mergeCell ref="E12:J12"/>
    <mergeCell ref="A13:J13"/>
    <mergeCell ref="A14:J14"/>
    <mergeCell ref="A15:J15"/>
    <mergeCell ref="C21:D21"/>
    <mergeCell ref="E21:G21"/>
    <mergeCell ref="H21:J21"/>
    <mergeCell ref="E16:G16"/>
    <mergeCell ref="H16:J16"/>
    <mergeCell ref="E17:G17"/>
    <mergeCell ref="H17:J17"/>
    <mergeCell ref="B16:D16"/>
    <mergeCell ref="B17:D17"/>
    <mergeCell ref="A18:G18"/>
    <mergeCell ref="H18:J18"/>
    <mergeCell ref="B19:D19"/>
    <mergeCell ref="E19:G19"/>
    <mergeCell ref="H19:J19"/>
    <mergeCell ref="A20:J20"/>
    <mergeCell ref="A21:B21"/>
    <mergeCell ref="E24:G24"/>
    <mergeCell ref="H24:J24"/>
    <mergeCell ref="C25:D25"/>
    <mergeCell ref="E25:G25"/>
    <mergeCell ref="H25:J25"/>
    <mergeCell ref="C22:D22"/>
    <mergeCell ref="E22:G22"/>
    <mergeCell ref="H22:J22"/>
    <mergeCell ref="C23:D23"/>
    <mergeCell ref="E23:G23"/>
    <mergeCell ref="H23:J23"/>
    <mergeCell ref="E28:G28"/>
    <mergeCell ref="H28:J28"/>
    <mergeCell ref="A30:J30"/>
    <mergeCell ref="C31:D31"/>
    <mergeCell ref="E31:G31"/>
    <mergeCell ref="H31:J31"/>
    <mergeCell ref="C26:D26"/>
    <mergeCell ref="E26:G26"/>
    <mergeCell ref="H26:J26"/>
    <mergeCell ref="C27:D27"/>
    <mergeCell ref="E27:G27"/>
    <mergeCell ref="H27:J27"/>
    <mergeCell ref="E29:G29"/>
    <mergeCell ref="H29:J29"/>
    <mergeCell ref="A31:B31"/>
    <mergeCell ref="A32:B32"/>
    <mergeCell ref="A33:B33"/>
    <mergeCell ref="A34:B34"/>
    <mergeCell ref="A35:G35"/>
    <mergeCell ref="C42:D42"/>
    <mergeCell ref="E42:G42"/>
    <mergeCell ref="H42:J42"/>
    <mergeCell ref="C43:D43"/>
    <mergeCell ref="E43:G43"/>
    <mergeCell ref="H43:J43"/>
    <mergeCell ref="A37:J37"/>
    <mergeCell ref="H39:J39"/>
    <mergeCell ref="A42:B42"/>
    <mergeCell ref="A43:B43"/>
    <mergeCell ref="C34:D34"/>
    <mergeCell ref="E34:G34"/>
    <mergeCell ref="H34:J34"/>
    <mergeCell ref="H35:J35"/>
    <mergeCell ref="C32:D32"/>
    <mergeCell ref="E32:G32"/>
    <mergeCell ref="H32:J32"/>
    <mergeCell ref="C33:D33"/>
    <mergeCell ref="E33:G33"/>
    <mergeCell ref="H33:J33"/>
    <mergeCell ref="H48:J48"/>
    <mergeCell ref="E50:G50"/>
    <mergeCell ref="H50:J50"/>
    <mergeCell ref="E44:G44"/>
    <mergeCell ref="H44:J44"/>
    <mergeCell ref="A44:B44"/>
    <mergeCell ref="C44:D44"/>
    <mergeCell ref="A45:D45"/>
    <mergeCell ref="E45:G45"/>
    <mergeCell ref="H45:J45"/>
    <mergeCell ref="A47:J47"/>
    <mergeCell ref="A48:B48"/>
    <mergeCell ref="C48:D48"/>
    <mergeCell ref="A49:B49"/>
    <mergeCell ref="C49:D49"/>
    <mergeCell ref="H49:J49"/>
    <mergeCell ref="A50:B50"/>
    <mergeCell ref="C50:D50"/>
    <mergeCell ref="H57:J57"/>
    <mergeCell ref="H58:J58"/>
    <mergeCell ref="E52:G52"/>
    <mergeCell ref="H52:J52"/>
    <mergeCell ref="H55:J55"/>
    <mergeCell ref="A54:B54"/>
    <mergeCell ref="C54:D54"/>
    <mergeCell ref="E54:G54"/>
    <mergeCell ref="H54:J54"/>
    <mergeCell ref="A55:D55"/>
    <mergeCell ref="E55:G55"/>
    <mergeCell ref="A56:J56"/>
    <mergeCell ref="A57:B57"/>
    <mergeCell ref="C57:D57"/>
    <mergeCell ref="A58:B58"/>
    <mergeCell ref="C58:D58"/>
    <mergeCell ref="A66:D66"/>
    <mergeCell ref="E66:J66"/>
    <mergeCell ref="E72:G72"/>
    <mergeCell ref="H72:J72"/>
    <mergeCell ref="E76:G76"/>
    <mergeCell ref="H76:J76"/>
    <mergeCell ref="A69:B69"/>
    <mergeCell ref="C69:D69"/>
    <mergeCell ref="E69:G69"/>
    <mergeCell ref="H69:J69"/>
    <mergeCell ref="H70:J70"/>
    <mergeCell ref="A68:J68"/>
    <mergeCell ref="A70:B70"/>
    <mergeCell ref="C70:D70"/>
    <mergeCell ref="A71:B71"/>
    <mergeCell ref="C71:D71"/>
    <mergeCell ref="E71:G71"/>
    <mergeCell ref="H71:J71"/>
    <mergeCell ref="A72:B72"/>
    <mergeCell ref="C72:D72"/>
    <mergeCell ref="A73:D73"/>
    <mergeCell ref="E73:G73"/>
    <mergeCell ref="H73:J73"/>
    <mergeCell ref="A75:J75"/>
    <mergeCell ref="E65:G65"/>
    <mergeCell ref="H65:J65"/>
    <mergeCell ref="H59:J59"/>
    <mergeCell ref="H61:J61"/>
    <mergeCell ref="A64:B64"/>
    <mergeCell ref="C64:D64"/>
    <mergeCell ref="H64:J64"/>
    <mergeCell ref="A62:J62"/>
    <mergeCell ref="A63:B63"/>
    <mergeCell ref="C63:D63"/>
    <mergeCell ref="H63:J63"/>
    <mergeCell ref="A65:D65"/>
    <mergeCell ref="A59:B59"/>
    <mergeCell ref="C59:D59"/>
    <mergeCell ref="E59:G59"/>
    <mergeCell ref="A60:B60"/>
    <mergeCell ref="C60:D60"/>
    <mergeCell ref="E60:G60"/>
    <mergeCell ref="H60:J60"/>
    <mergeCell ref="A61:D61"/>
    <mergeCell ref="E61:G61"/>
  </mergeCells>
  <pageMargins left="1" right="1" top="1" bottom="1" header="0.5" footer="0.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37" zoomScale="90" zoomScaleNormal="90" workbookViewId="0">
      <selection activeCell="A56" sqref="A56"/>
    </sheetView>
  </sheetViews>
  <sheetFormatPr defaultRowHeight="15" x14ac:dyDescent="0.25"/>
  <cols>
    <col min="2" max="2" width="42.7109375" customWidth="1"/>
    <col min="3" max="3" width="22.85546875" bestFit="1" customWidth="1"/>
    <col min="4" max="4" width="9.5703125" customWidth="1"/>
    <col min="6" max="6" width="15.7109375" customWidth="1"/>
    <col min="7" max="7" width="11.7109375" bestFit="1" customWidth="1"/>
    <col min="8" max="8" width="13.85546875" bestFit="1" customWidth="1"/>
    <col min="10" max="10" width="13.85546875" customWidth="1"/>
    <col min="11" max="11" width="11.7109375" bestFit="1" customWidth="1"/>
    <col min="12" max="12" width="13.85546875" customWidth="1"/>
  </cols>
  <sheetData>
    <row r="1" spans="1:13" ht="63" x14ac:dyDescent="0.25">
      <c r="A1" s="57" t="s">
        <v>13</v>
      </c>
      <c r="B1" s="58" t="s">
        <v>0</v>
      </c>
      <c r="C1" s="58" t="s">
        <v>97</v>
      </c>
      <c r="D1" s="58"/>
      <c r="E1" s="58" t="s">
        <v>108</v>
      </c>
      <c r="F1" s="58" t="s">
        <v>102</v>
      </c>
      <c r="G1" s="58" t="s">
        <v>99</v>
      </c>
      <c r="H1" s="58" t="s">
        <v>103</v>
      </c>
      <c r="I1" s="58" t="s">
        <v>104</v>
      </c>
      <c r="J1" s="64" t="s">
        <v>105</v>
      </c>
      <c r="K1" s="63" t="s">
        <v>106</v>
      </c>
      <c r="L1" s="63" t="s">
        <v>107</v>
      </c>
    </row>
    <row r="2" spans="1:13" x14ac:dyDescent="0.25">
      <c r="A2" s="56">
        <v>1</v>
      </c>
      <c r="B2" s="59" t="s">
        <v>132</v>
      </c>
      <c r="C2" s="1">
        <v>80</v>
      </c>
      <c r="D2" s="1">
        <v>1</v>
      </c>
      <c r="E2" s="1">
        <v>150</v>
      </c>
      <c r="F2" s="5" t="s">
        <v>152</v>
      </c>
      <c r="G2" s="15">
        <v>1368.43</v>
      </c>
      <c r="H2" s="15">
        <v>4058.5</v>
      </c>
      <c r="I2" s="15">
        <f>(H2/E2)+50%</f>
        <v>27.556666666666668</v>
      </c>
      <c r="J2" s="62">
        <v>5</v>
      </c>
      <c r="K2" s="65">
        <f>J2*I2</f>
        <v>137.78333333333333</v>
      </c>
      <c r="L2" s="65">
        <f>H2+K2</f>
        <v>4196.2833333333338</v>
      </c>
    </row>
    <row r="3" spans="1:13" x14ac:dyDescent="0.25">
      <c r="A3" s="56">
        <v>2</v>
      </c>
      <c r="B3" s="59" t="s">
        <v>118</v>
      </c>
      <c r="C3" s="1">
        <v>72</v>
      </c>
      <c r="D3" s="1">
        <v>1</v>
      </c>
      <c r="E3" s="1">
        <v>150</v>
      </c>
      <c r="F3" s="5" t="s">
        <v>152</v>
      </c>
      <c r="G3" s="6">
        <v>1151.3699999999999</v>
      </c>
      <c r="H3" s="6">
        <v>3598.96</v>
      </c>
      <c r="I3" s="112">
        <f>(H3/E3)+50%</f>
        <v>24.493066666666667</v>
      </c>
      <c r="J3" s="66"/>
      <c r="K3" s="112"/>
      <c r="L3" s="73">
        <f>H3+K3</f>
        <v>3598.96</v>
      </c>
    </row>
    <row r="4" spans="1:13" x14ac:dyDescent="0.25">
      <c r="A4" s="56">
        <v>3</v>
      </c>
      <c r="B4" s="60" t="s">
        <v>119</v>
      </c>
      <c r="C4" s="1">
        <v>100</v>
      </c>
      <c r="D4" s="1">
        <v>1</v>
      </c>
      <c r="E4" s="67">
        <v>150</v>
      </c>
      <c r="F4" s="68" t="s">
        <v>152</v>
      </c>
      <c r="G4" s="69">
        <v>1151.3699999999999</v>
      </c>
      <c r="H4" s="69">
        <v>3598.96</v>
      </c>
      <c r="I4" s="15">
        <f>(H4/E4)+50%</f>
        <v>24.493066666666667</v>
      </c>
      <c r="J4" s="1"/>
      <c r="K4" s="65"/>
      <c r="L4" s="65">
        <f>H4+K4</f>
        <v>3598.96</v>
      </c>
      <c r="M4" s="4"/>
    </row>
    <row r="5" spans="1:13" x14ac:dyDescent="0.25">
      <c r="A5" s="56">
        <v>4</v>
      </c>
      <c r="B5" s="60" t="s">
        <v>120</v>
      </c>
      <c r="C5" s="1">
        <v>47</v>
      </c>
      <c r="D5" s="1">
        <v>1</v>
      </c>
      <c r="E5" s="1">
        <v>150</v>
      </c>
      <c r="F5" s="5" t="s">
        <v>134</v>
      </c>
      <c r="G5" s="15"/>
      <c r="H5" s="15"/>
      <c r="I5" s="15"/>
      <c r="J5" s="1"/>
      <c r="K5" s="65" t="s">
        <v>150</v>
      </c>
      <c r="L5" s="65" t="s">
        <v>148</v>
      </c>
    </row>
    <row r="6" spans="1:13" x14ac:dyDescent="0.25">
      <c r="A6" s="56">
        <v>5</v>
      </c>
      <c r="B6" s="60" t="s">
        <v>168</v>
      </c>
      <c r="C6" s="1">
        <v>3</v>
      </c>
      <c r="D6" s="1">
        <v>1</v>
      </c>
      <c r="E6" s="1">
        <v>150</v>
      </c>
      <c r="F6" s="37" t="s">
        <v>152</v>
      </c>
      <c r="G6" s="7">
        <v>1186.8399999999999</v>
      </c>
      <c r="H6" s="7">
        <v>3674.06</v>
      </c>
      <c r="I6" s="15">
        <f>(H6/E6)+50%</f>
        <v>24.993733333333331</v>
      </c>
      <c r="J6" s="1">
        <v>4.5999999999999996</v>
      </c>
      <c r="K6" s="65">
        <f>J6*I6</f>
        <v>114.97117333333331</v>
      </c>
      <c r="L6" s="65">
        <f>K6+H6</f>
        <v>3789.0311733333333</v>
      </c>
      <c r="M6" t="s">
        <v>149</v>
      </c>
    </row>
    <row r="7" spans="1:13" x14ac:dyDescent="0.25">
      <c r="A7" s="152">
        <v>6</v>
      </c>
      <c r="B7" s="60" t="s">
        <v>167</v>
      </c>
      <c r="C7" s="1">
        <v>47</v>
      </c>
      <c r="D7" s="1">
        <v>1</v>
      </c>
      <c r="E7" s="1">
        <v>150</v>
      </c>
      <c r="F7" s="37" t="s">
        <v>152</v>
      </c>
      <c r="G7" s="7">
        <v>1186.8399999999999</v>
      </c>
      <c r="H7" s="7">
        <v>3674.06</v>
      </c>
      <c r="I7" s="15">
        <f>(H7/E7)+50%</f>
        <v>24.993733333333331</v>
      </c>
      <c r="J7" s="1">
        <v>4.5999999999999996</v>
      </c>
      <c r="K7" s="65">
        <f>J7*I7</f>
        <v>114.97117333333331</v>
      </c>
      <c r="L7" s="65">
        <f>K7+H7</f>
        <v>3789.0311733333333</v>
      </c>
    </row>
    <row r="8" spans="1:13" x14ac:dyDescent="0.25">
      <c r="A8" s="152">
        <v>7</v>
      </c>
      <c r="B8" s="60" t="s">
        <v>162</v>
      </c>
      <c r="C8" s="1">
        <v>50</v>
      </c>
      <c r="D8" s="1">
        <v>1</v>
      </c>
      <c r="E8" s="1">
        <v>150</v>
      </c>
      <c r="F8" s="37" t="s">
        <v>152</v>
      </c>
      <c r="G8" s="7">
        <v>1186.8399999999999</v>
      </c>
      <c r="H8" s="7">
        <v>3674.06</v>
      </c>
      <c r="I8" s="15">
        <f>(H8/E8)+50%</f>
        <v>24.993733333333331</v>
      </c>
      <c r="J8" s="1">
        <v>4.5999999999999996</v>
      </c>
      <c r="K8" s="65">
        <f>J8*I8</f>
        <v>114.97117333333331</v>
      </c>
      <c r="L8" s="65">
        <f>K8+H8</f>
        <v>3789.0311733333333</v>
      </c>
    </row>
    <row r="9" spans="1:13" x14ac:dyDescent="0.25">
      <c r="A9" s="56">
        <v>8</v>
      </c>
      <c r="B9" s="59" t="s">
        <v>121</v>
      </c>
      <c r="C9" s="1">
        <v>10</v>
      </c>
      <c r="D9" s="1">
        <v>1</v>
      </c>
      <c r="E9" s="1">
        <v>150</v>
      </c>
      <c r="F9" s="5" t="s">
        <v>134</v>
      </c>
      <c r="G9" s="6"/>
      <c r="H9" s="6"/>
      <c r="I9" s="15"/>
      <c r="J9" s="1"/>
      <c r="K9" s="65"/>
      <c r="L9" s="65"/>
    </row>
    <row r="10" spans="1:13" x14ac:dyDescent="0.25">
      <c r="A10" s="152">
        <v>9</v>
      </c>
      <c r="B10" s="59" t="s">
        <v>166</v>
      </c>
      <c r="C10" s="1">
        <v>5</v>
      </c>
      <c r="D10" s="1">
        <v>1</v>
      </c>
      <c r="E10" s="1">
        <v>150</v>
      </c>
      <c r="F10" s="5" t="s">
        <v>134</v>
      </c>
      <c r="G10" s="6"/>
      <c r="H10" s="6"/>
      <c r="I10" s="15"/>
      <c r="J10" s="1"/>
      <c r="K10" s="65"/>
      <c r="L10" s="65"/>
    </row>
    <row r="11" spans="1:13" x14ac:dyDescent="0.25">
      <c r="A11" s="115">
        <v>10</v>
      </c>
      <c r="B11" s="59" t="s">
        <v>142</v>
      </c>
      <c r="C11" s="1">
        <v>5</v>
      </c>
      <c r="D11" s="1">
        <v>1</v>
      </c>
      <c r="E11" s="1">
        <v>150</v>
      </c>
      <c r="F11" s="5" t="s">
        <v>152</v>
      </c>
      <c r="G11" s="6">
        <v>1097.55</v>
      </c>
      <c r="H11" s="6">
        <v>3485.02</v>
      </c>
      <c r="I11" s="15">
        <f>(H11/E11)+50%</f>
        <v>23.733466666666665</v>
      </c>
      <c r="J11" s="1" t="s">
        <v>145</v>
      </c>
      <c r="K11" s="65"/>
      <c r="L11" s="65">
        <f>H11+K11</f>
        <v>3485.02</v>
      </c>
    </row>
    <row r="12" spans="1:13" x14ac:dyDescent="0.25">
      <c r="A12" s="115">
        <v>11</v>
      </c>
      <c r="B12" s="59" t="s">
        <v>135</v>
      </c>
      <c r="C12" s="1">
        <v>42</v>
      </c>
      <c r="D12" s="1">
        <v>1</v>
      </c>
      <c r="E12" s="1">
        <v>150</v>
      </c>
      <c r="F12" s="5" t="s">
        <v>134</v>
      </c>
      <c r="G12" s="6"/>
      <c r="H12" s="6"/>
      <c r="I12" s="15"/>
      <c r="J12" s="1"/>
      <c r="K12" s="65"/>
      <c r="L12" s="65"/>
    </row>
    <row r="13" spans="1:13" x14ac:dyDescent="0.25">
      <c r="A13" s="115">
        <v>12</v>
      </c>
      <c r="B13" s="59" t="s">
        <v>146</v>
      </c>
      <c r="C13" s="1">
        <v>2</v>
      </c>
      <c r="D13" s="1">
        <v>1</v>
      </c>
      <c r="E13" s="1">
        <v>150</v>
      </c>
      <c r="F13" s="5" t="s">
        <v>134</v>
      </c>
      <c r="G13" s="6"/>
      <c r="H13" s="6"/>
      <c r="I13" s="15"/>
      <c r="J13" s="1"/>
      <c r="K13" s="65"/>
      <c r="L13" s="65"/>
    </row>
    <row r="14" spans="1:13" x14ac:dyDescent="0.25">
      <c r="A14" s="115">
        <v>13</v>
      </c>
      <c r="B14" s="59" t="s">
        <v>136</v>
      </c>
      <c r="C14" s="1">
        <v>2</v>
      </c>
      <c r="D14" s="1">
        <v>1</v>
      </c>
      <c r="E14" s="1">
        <v>150</v>
      </c>
      <c r="F14" s="5" t="s">
        <v>134</v>
      </c>
      <c r="G14" s="6"/>
      <c r="H14" s="6"/>
      <c r="I14" s="15"/>
      <c r="J14" s="1"/>
      <c r="K14" s="65"/>
      <c r="L14" s="65"/>
    </row>
    <row r="15" spans="1:13" x14ac:dyDescent="0.25">
      <c r="A15" s="115">
        <v>14</v>
      </c>
      <c r="B15" s="59" t="s">
        <v>137</v>
      </c>
      <c r="C15" s="1">
        <v>10</v>
      </c>
      <c r="D15" s="1">
        <v>7</v>
      </c>
      <c r="E15" s="1">
        <v>150</v>
      </c>
      <c r="F15" s="5" t="s">
        <v>134</v>
      </c>
      <c r="G15" s="6" t="s">
        <v>151</v>
      </c>
      <c r="H15" s="6"/>
      <c r="I15" s="15"/>
      <c r="J15" s="1"/>
      <c r="K15" s="65"/>
      <c r="L15" s="65"/>
    </row>
    <row r="16" spans="1:13" x14ac:dyDescent="0.25">
      <c r="A16" s="156">
        <v>15</v>
      </c>
      <c r="B16" s="59" t="s">
        <v>180</v>
      </c>
      <c r="C16" s="1">
        <v>63</v>
      </c>
      <c r="D16" s="1">
        <v>1</v>
      </c>
      <c r="E16" s="1">
        <v>150</v>
      </c>
      <c r="F16" s="5" t="s">
        <v>134</v>
      </c>
      <c r="G16" s="6"/>
      <c r="H16" s="6"/>
      <c r="I16" s="15"/>
      <c r="J16" s="1"/>
      <c r="K16" s="65"/>
      <c r="L16" s="65"/>
    </row>
    <row r="17" spans="1:12" x14ac:dyDescent="0.25">
      <c r="A17" s="56">
        <v>16</v>
      </c>
      <c r="B17" s="59" t="s">
        <v>179</v>
      </c>
      <c r="C17" s="1">
        <v>315</v>
      </c>
      <c r="D17" s="1">
        <v>1</v>
      </c>
      <c r="E17" s="1">
        <v>150</v>
      </c>
      <c r="F17" s="5" t="s">
        <v>134</v>
      </c>
      <c r="G17" s="6"/>
      <c r="H17" s="6"/>
      <c r="I17" s="15"/>
      <c r="J17" s="1"/>
      <c r="K17" s="65"/>
      <c r="L17" s="65"/>
    </row>
    <row r="18" spans="1:12" ht="7.5" customHeight="1" x14ac:dyDescent="0.25">
      <c r="A18" s="71"/>
      <c r="B18" s="72"/>
      <c r="C18" s="74"/>
      <c r="D18" s="74"/>
      <c r="E18" s="74"/>
      <c r="F18" s="75"/>
      <c r="G18" s="76"/>
      <c r="H18" s="76"/>
      <c r="I18" s="61"/>
      <c r="J18" s="74"/>
      <c r="K18" s="77"/>
      <c r="L18" s="77"/>
    </row>
    <row r="19" spans="1:12" x14ac:dyDescent="0.25">
      <c r="A19" s="165" t="s">
        <v>110</v>
      </c>
      <c r="B19" s="165"/>
      <c r="C19" s="165"/>
      <c r="I19" s="3"/>
    </row>
    <row r="20" spans="1:12" ht="15.75" x14ac:dyDescent="0.25">
      <c r="A20" s="57" t="s">
        <v>13</v>
      </c>
      <c r="B20" s="58" t="s">
        <v>0</v>
      </c>
      <c r="C20" s="70" t="s">
        <v>109</v>
      </c>
    </row>
    <row r="21" spans="1:12" x14ac:dyDescent="0.25">
      <c r="A21" s="56">
        <v>1</v>
      </c>
      <c r="B21" s="59" t="s">
        <v>132</v>
      </c>
      <c r="C21" s="15">
        <f t="shared" ref="C21:C34" si="0">L2</f>
        <v>4196.2833333333338</v>
      </c>
    </row>
    <row r="22" spans="1:12" x14ac:dyDescent="0.25">
      <c r="A22" s="56">
        <v>2</v>
      </c>
      <c r="B22" s="59" t="s">
        <v>118</v>
      </c>
      <c r="C22" s="15">
        <f t="shared" si="0"/>
        <v>3598.96</v>
      </c>
    </row>
    <row r="23" spans="1:12" x14ac:dyDescent="0.25">
      <c r="A23" s="56">
        <v>3</v>
      </c>
      <c r="B23" s="60" t="s">
        <v>119</v>
      </c>
      <c r="C23" s="15">
        <f t="shared" si="0"/>
        <v>3598.96</v>
      </c>
    </row>
    <row r="24" spans="1:12" x14ac:dyDescent="0.25">
      <c r="A24" s="56">
        <v>4</v>
      </c>
      <c r="B24" s="60" t="s">
        <v>120</v>
      </c>
      <c r="C24" s="15" t="str">
        <f t="shared" si="0"/>
        <v xml:space="preserve">                      </v>
      </c>
    </row>
    <row r="25" spans="1:12" x14ac:dyDescent="0.25">
      <c r="A25" s="56">
        <v>5</v>
      </c>
      <c r="B25" s="60" t="s">
        <v>168</v>
      </c>
      <c r="C25" s="15">
        <f t="shared" si="0"/>
        <v>3789.0311733333333</v>
      </c>
    </row>
    <row r="26" spans="1:12" x14ac:dyDescent="0.25">
      <c r="A26" s="152">
        <v>6</v>
      </c>
      <c r="B26" s="60" t="s">
        <v>167</v>
      </c>
      <c r="C26" s="15">
        <f t="shared" si="0"/>
        <v>3789.0311733333333</v>
      </c>
    </row>
    <row r="27" spans="1:12" x14ac:dyDescent="0.25">
      <c r="A27" s="152">
        <v>7</v>
      </c>
      <c r="B27" s="60" t="s">
        <v>162</v>
      </c>
      <c r="C27" s="15">
        <f t="shared" si="0"/>
        <v>3789.0311733333333</v>
      </c>
    </row>
    <row r="28" spans="1:12" x14ac:dyDescent="0.25">
      <c r="A28" s="56">
        <v>8</v>
      </c>
      <c r="B28" s="59" t="s">
        <v>121</v>
      </c>
      <c r="C28" s="15">
        <f t="shared" si="0"/>
        <v>0</v>
      </c>
    </row>
    <row r="29" spans="1:12" x14ac:dyDescent="0.25">
      <c r="A29" s="152">
        <v>9</v>
      </c>
      <c r="B29" s="59" t="s">
        <v>166</v>
      </c>
      <c r="C29" s="15">
        <f t="shared" si="0"/>
        <v>0</v>
      </c>
    </row>
    <row r="30" spans="1:12" x14ac:dyDescent="0.25">
      <c r="A30" s="115">
        <v>10</v>
      </c>
      <c r="B30" s="59" t="s">
        <v>122</v>
      </c>
      <c r="C30" s="15">
        <f t="shared" si="0"/>
        <v>3485.02</v>
      </c>
    </row>
    <row r="31" spans="1:12" x14ac:dyDescent="0.25">
      <c r="A31" s="115">
        <v>11</v>
      </c>
      <c r="B31" s="59" t="s">
        <v>135</v>
      </c>
      <c r="C31" s="15">
        <f t="shared" si="0"/>
        <v>0</v>
      </c>
    </row>
    <row r="32" spans="1:12" x14ac:dyDescent="0.25">
      <c r="A32" s="115">
        <v>12</v>
      </c>
      <c r="B32" s="59" t="s">
        <v>146</v>
      </c>
      <c r="C32" s="15">
        <f t="shared" si="0"/>
        <v>0</v>
      </c>
    </row>
    <row r="33" spans="1:3" x14ac:dyDescent="0.25">
      <c r="A33" s="115">
        <v>13</v>
      </c>
      <c r="B33" s="59" t="s">
        <v>136</v>
      </c>
      <c r="C33" s="15">
        <f t="shared" si="0"/>
        <v>0</v>
      </c>
    </row>
    <row r="34" spans="1:3" x14ac:dyDescent="0.25">
      <c r="A34" s="115">
        <v>14</v>
      </c>
      <c r="B34" s="59" t="s">
        <v>144</v>
      </c>
      <c r="C34" s="15">
        <f t="shared" si="0"/>
        <v>0</v>
      </c>
    </row>
    <row r="35" spans="1:3" x14ac:dyDescent="0.25">
      <c r="A35" s="156">
        <v>15</v>
      </c>
      <c r="B35" s="59" t="s">
        <v>180</v>
      </c>
      <c r="C35" s="15">
        <f t="shared" ref="C35:C36" si="1">L16</f>
        <v>0</v>
      </c>
    </row>
    <row r="36" spans="1:3" x14ac:dyDescent="0.25">
      <c r="A36" s="56">
        <v>16</v>
      </c>
      <c r="B36" s="59" t="s">
        <v>179</v>
      </c>
      <c r="C36" s="15">
        <f t="shared" si="1"/>
        <v>0</v>
      </c>
    </row>
    <row r="37" spans="1:3" x14ac:dyDescent="0.25">
      <c r="A37" s="71"/>
      <c r="B37" s="72"/>
      <c r="C37" s="61"/>
    </row>
    <row r="38" spans="1:3" x14ac:dyDescent="0.25">
      <c r="A38" s="166" t="s">
        <v>111</v>
      </c>
      <c r="B38" s="167"/>
      <c r="C38" s="168"/>
    </row>
    <row r="39" spans="1:3" ht="15.75" x14ac:dyDescent="0.25">
      <c r="A39" s="57" t="s">
        <v>13</v>
      </c>
      <c r="B39" s="58" t="s">
        <v>0</v>
      </c>
      <c r="C39" s="58" t="s">
        <v>101</v>
      </c>
    </row>
    <row r="40" spans="1:3" x14ac:dyDescent="0.25">
      <c r="A40" s="78">
        <v>1</v>
      </c>
      <c r="B40" s="79" t="s">
        <v>132</v>
      </c>
      <c r="C40" s="80">
        <v>3677.59</v>
      </c>
    </row>
    <row r="41" spans="1:3" x14ac:dyDescent="0.25">
      <c r="A41" s="43">
        <v>2</v>
      </c>
      <c r="B41" s="51" t="s">
        <v>118</v>
      </c>
      <c r="C41" s="6">
        <v>3551.18</v>
      </c>
    </row>
    <row r="42" spans="1:3" x14ac:dyDescent="0.25">
      <c r="A42" s="43">
        <v>3</v>
      </c>
      <c r="B42" s="50" t="s">
        <v>119</v>
      </c>
      <c r="C42" s="15">
        <v>3777.25</v>
      </c>
    </row>
    <row r="43" spans="1:3" x14ac:dyDescent="0.25">
      <c r="A43" s="43">
        <v>4</v>
      </c>
      <c r="B43" s="50" t="s">
        <v>120</v>
      </c>
      <c r="C43" s="6">
        <v>3300.94</v>
      </c>
    </row>
    <row r="44" spans="1:3" x14ac:dyDescent="0.25">
      <c r="A44" s="43">
        <v>5</v>
      </c>
      <c r="B44" s="50" t="s">
        <v>168</v>
      </c>
      <c r="C44" s="7">
        <v>4295.46</v>
      </c>
    </row>
    <row r="45" spans="1:3" x14ac:dyDescent="0.25">
      <c r="A45" s="43">
        <v>6</v>
      </c>
      <c r="B45" s="50" t="s">
        <v>161</v>
      </c>
      <c r="C45" s="7">
        <v>6680.07</v>
      </c>
    </row>
    <row r="46" spans="1:3" x14ac:dyDescent="0.25">
      <c r="A46" s="43">
        <v>7</v>
      </c>
      <c r="B46" s="50" t="s">
        <v>162</v>
      </c>
      <c r="C46" s="7">
        <v>3933.47</v>
      </c>
    </row>
    <row r="47" spans="1:3" x14ac:dyDescent="0.25">
      <c r="A47" s="43">
        <v>8</v>
      </c>
      <c r="B47" s="51" t="s">
        <v>121</v>
      </c>
      <c r="C47" s="6">
        <v>4185.4799999999996</v>
      </c>
    </row>
    <row r="48" spans="1:3" x14ac:dyDescent="0.25">
      <c r="A48" s="105">
        <v>9</v>
      </c>
      <c r="B48" s="106" t="s">
        <v>166</v>
      </c>
      <c r="C48" s="110">
        <v>4185.4799999999996</v>
      </c>
    </row>
    <row r="49" spans="1:3" x14ac:dyDescent="0.25">
      <c r="A49" s="105">
        <v>10</v>
      </c>
      <c r="B49" s="106" t="s">
        <v>122</v>
      </c>
      <c r="C49" s="110">
        <v>3995.07</v>
      </c>
    </row>
    <row r="50" spans="1:3" x14ac:dyDescent="0.25">
      <c r="A50" s="105">
        <v>11</v>
      </c>
      <c r="B50" s="106" t="s">
        <v>135</v>
      </c>
      <c r="C50" s="110">
        <v>3330.92</v>
      </c>
    </row>
    <row r="51" spans="1:3" x14ac:dyDescent="0.25">
      <c r="A51" s="105">
        <v>12</v>
      </c>
      <c r="B51" s="106" t="s">
        <v>146</v>
      </c>
      <c r="C51" s="110">
        <v>4734.8900000000003</v>
      </c>
    </row>
    <row r="52" spans="1:3" x14ac:dyDescent="0.25">
      <c r="A52" s="105">
        <v>13</v>
      </c>
      <c r="B52" s="106" t="s">
        <v>136</v>
      </c>
      <c r="C52" s="110">
        <v>4122.88</v>
      </c>
    </row>
    <row r="53" spans="1:3" x14ac:dyDescent="0.25">
      <c r="A53" s="105">
        <v>14</v>
      </c>
      <c r="B53" s="106" t="s">
        <v>144</v>
      </c>
      <c r="C53" s="110">
        <v>3525.84</v>
      </c>
    </row>
    <row r="54" spans="1:3" x14ac:dyDescent="0.25">
      <c r="A54" s="105">
        <v>15</v>
      </c>
      <c r="B54" s="106" t="s">
        <v>180</v>
      </c>
      <c r="C54" s="110">
        <v>3595.85</v>
      </c>
    </row>
    <row r="55" spans="1:3" ht="15.75" thickBot="1" x14ac:dyDescent="0.3">
      <c r="A55" s="44">
        <v>16</v>
      </c>
      <c r="B55" s="52" t="s">
        <v>179</v>
      </c>
      <c r="C55" s="55">
        <v>3701.84</v>
      </c>
    </row>
    <row r="56" spans="1:3" x14ac:dyDescent="0.25">
      <c r="A56" s="158"/>
    </row>
  </sheetData>
  <mergeCells count="2">
    <mergeCell ref="A19:C19"/>
    <mergeCell ref="A38:C38"/>
  </mergeCells>
  <pageMargins left="0.511811024" right="0.511811024" top="0.78740157499999996" bottom="0.78740157499999996" header="0.31496062000000002" footer="0.31496062000000002"/>
  <pageSetup paperSize="9" scale="4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H58" sqref="H58:J58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69" t="s">
        <v>0</v>
      </c>
      <c r="B1" s="469"/>
      <c r="C1" s="469"/>
      <c r="D1" s="470" t="s">
        <v>135</v>
      </c>
      <c r="E1" s="471"/>
      <c r="F1" s="471"/>
      <c r="G1" s="471"/>
      <c r="H1" s="471"/>
      <c r="I1" s="471"/>
      <c r="J1" s="472"/>
      <c r="K1" s="17"/>
      <c r="L1" s="17"/>
      <c r="M1" s="17"/>
      <c r="N1" s="17"/>
      <c r="O1" s="17"/>
    </row>
    <row r="2" spans="1:15" x14ac:dyDescent="0.2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17"/>
      <c r="L2" s="17"/>
      <c r="M2" s="17"/>
      <c r="N2" s="17"/>
      <c r="O2" s="17"/>
    </row>
    <row r="3" spans="1:15" x14ac:dyDescent="0.25">
      <c r="A3" s="466" t="s">
        <v>30</v>
      </c>
      <c r="B3" s="467"/>
      <c r="C3" s="467"/>
      <c r="D3" s="467"/>
      <c r="E3" s="467"/>
      <c r="F3" s="467"/>
      <c r="G3" s="467"/>
      <c r="H3" s="467"/>
      <c r="I3" s="467"/>
      <c r="J3" s="468"/>
      <c r="K3" s="17"/>
      <c r="L3" s="17"/>
      <c r="M3" s="17"/>
      <c r="N3" s="17"/>
      <c r="O3" s="17"/>
    </row>
    <row r="4" spans="1:15" x14ac:dyDescent="0.25">
      <c r="A4" s="409" t="s">
        <v>31</v>
      </c>
      <c r="B4" s="409"/>
      <c r="C4" s="409"/>
      <c r="D4" s="409"/>
      <c r="E4" s="409"/>
      <c r="F4" s="409"/>
      <c r="G4" s="409"/>
      <c r="H4" s="409"/>
      <c r="I4" s="409"/>
      <c r="J4" s="409"/>
      <c r="K4" s="17"/>
      <c r="L4" s="17"/>
      <c r="M4" s="17"/>
      <c r="N4" s="17"/>
      <c r="O4" s="17"/>
    </row>
    <row r="5" spans="1:15" x14ac:dyDescent="0.25">
      <c r="A5" s="29" t="s">
        <v>2</v>
      </c>
      <c r="B5" s="456" t="s">
        <v>1</v>
      </c>
      <c r="C5" s="457"/>
      <c r="D5" s="458"/>
      <c r="E5" s="459">
        <v>1163</v>
      </c>
      <c r="F5" s="409"/>
      <c r="G5" s="409"/>
      <c r="H5" s="409"/>
      <c r="I5" s="409"/>
      <c r="J5" s="409"/>
      <c r="K5" s="17"/>
      <c r="L5" s="17"/>
      <c r="M5" s="17"/>
      <c r="N5" s="17"/>
      <c r="O5" s="17"/>
    </row>
    <row r="6" spans="1:15" x14ac:dyDescent="0.25">
      <c r="A6" s="29" t="s">
        <v>7</v>
      </c>
      <c r="B6" s="456" t="s">
        <v>25</v>
      </c>
      <c r="C6" s="457"/>
      <c r="D6" s="458"/>
      <c r="E6" s="460"/>
      <c r="F6" s="461"/>
      <c r="G6" s="461"/>
      <c r="H6" s="461"/>
      <c r="I6" s="461"/>
      <c r="J6" s="462"/>
      <c r="K6" s="17"/>
      <c r="L6" s="17"/>
      <c r="M6" s="17"/>
      <c r="N6" s="17"/>
      <c r="O6" s="17"/>
    </row>
    <row r="7" spans="1:15" x14ac:dyDescent="0.25">
      <c r="A7" s="29" t="s">
        <v>8</v>
      </c>
      <c r="B7" s="456" t="s">
        <v>26</v>
      </c>
      <c r="C7" s="457"/>
      <c r="D7" s="458"/>
      <c r="E7" s="460"/>
      <c r="F7" s="461"/>
      <c r="G7" s="461"/>
      <c r="H7" s="461"/>
      <c r="I7" s="461"/>
      <c r="J7" s="462"/>
      <c r="K7" s="17"/>
      <c r="L7" s="17"/>
      <c r="M7" s="17"/>
      <c r="N7" s="17"/>
      <c r="O7" s="17"/>
    </row>
    <row r="8" spans="1:15" x14ac:dyDescent="0.25">
      <c r="A8" s="29" t="s">
        <v>9</v>
      </c>
      <c r="B8" s="456" t="s">
        <v>27</v>
      </c>
      <c r="C8" s="457"/>
      <c r="D8" s="458"/>
      <c r="E8" s="460"/>
      <c r="F8" s="461"/>
      <c r="G8" s="461"/>
      <c r="H8" s="461"/>
      <c r="I8" s="461"/>
      <c r="J8" s="462"/>
      <c r="K8" s="17"/>
      <c r="L8" s="17"/>
      <c r="M8" s="17"/>
      <c r="N8" s="17"/>
      <c r="O8" s="17"/>
    </row>
    <row r="9" spans="1:15" x14ac:dyDescent="0.25">
      <c r="A9" s="29" t="s">
        <v>10</v>
      </c>
      <c r="B9" s="456" t="s">
        <v>28</v>
      </c>
      <c r="C9" s="457"/>
      <c r="D9" s="458"/>
      <c r="E9" s="410"/>
      <c r="F9" s="410"/>
      <c r="G9" s="410"/>
      <c r="H9" s="410"/>
      <c r="I9" s="410"/>
      <c r="J9" s="410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59" t="s">
        <v>92</v>
      </c>
      <c r="C10" s="360"/>
      <c r="D10" s="361"/>
      <c r="E10" s="409"/>
      <c r="F10" s="409"/>
      <c r="G10" s="409"/>
      <c r="H10" s="409"/>
      <c r="I10" s="409"/>
      <c r="J10" s="409"/>
      <c r="K10" s="17"/>
      <c r="L10" s="17"/>
      <c r="M10" s="17"/>
      <c r="N10" s="17"/>
      <c r="O10" s="17"/>
    </row>
    <row r="11" spans="1:15" x14ac:dyDescent="0.25">
      <c r="A11" s="405" t="s">
        <v>38</v>
      </c>
      <c r="B11" s="405"/>
      <c r="C11" s="405"/>
      <c r="D11" s="405"/>
      <c r="E11" s="400">
        <f>SUM(E5:J10)</f>
        <v>1163</v>
      </c>
      <c r="F11" s="400"/>
      <c r="G11" s="400"/>
      <c r="H11" s="400"/>
      <c r="I11" s="400"/>
      <c r="J11" s="400"/>
      <c r="K11" s="17"/>
      <c r="L11" s="17"/>
      <c r="M11" s="17"/>
      <c r="N11" s="17"/>
      <c r="O11" s="17"/>
    </row>
    <row r="12" spans="1:15" ht="32.25" customHeight="1" x14ac:dyDescent="0.25">
      <c r="A12" s="199" t="s">
        <v>29</v>
      </c>
      <c r="B12" s="200"/>
      <c r="C12" s="200"/>
      <c r="D12" s="201"/>
      <c r="E12" s="463">
        <f>E11*E29</f>
        <v>404.72400000000005</v>
      </c>
      <c r="F12" s="464"/>
      <c r="G12" s="464"/>
      <c r="H12" s="464"/>
      <c r="I12" s="464"/>
      <c r="J12" s="465"/>
      <c r="K12" s="17"/>
      <c r="L12" s="17"/>
      <c r="M12" s="17"/>
      <c r="N12" s="17"/>
      <c r="O12" s="17"/>
    </row>
    <row r="13" spans="1:15" x14ac:dyDescent="0.25">
      <c r="A13" s="409"/>
      <c r="B13" s="409"/>
      <c r="C13" s="409"/>
      <c r="D13" s="409"/>
      <c r="E13" s="409"/>
      <c r="F13" s="409"/>
      <c r="G13" s="409"/>
      <c r="H13" s="409"/>
      <c r="I13" s="409"/>
      <c r="J13" s="409"/>
      <c r="K13" s="17"/>
      <c r="L13" s="17"/>
      <c r="M13" s="17"/>
      <c r="N13" s="17"/>
      <c r="O13" s="17"/>
    </row>
    <row r="14" spans="1:15" x14ac:dyDescent="0.25">
      <c r="A14" s="416" t="s">
        <v>32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7"/>
      <c r="L14" s="17"/>
      <c r="M14" s="17"/>
      <c r="N14" s="17"/>
      <c r="O14" s="17"/>
    </row>
    <row r="15" spans="1:15" x14ac:dyDescent="0.25">
      <c r="A15" s="435" t="s">
        <v>175</v>
      </c>
      <c r="B15" s="435"/>
      <c r="C15" s="435"/>
      <c r="D15" s="435"/>
      <c r="E15" s="435"/>
      <c r="F15" s="435"/>
      <c r="G15" s="435"/>
      <c r="H15" s="435"/>
      <c r="I15" s="435"/>
      <c r="J15" s="435"/>
      <c r="K15" s="17"/>
      <c r="L15" s="17"/>
      <c r="M15" s="17"/>
      <c r="N15" s="17"/>
      <c r="O15" s="17"/>
    </row>
    <row r="16" spans="1:15" x14ac:dyDescent="0.25">
      <c r="A16" s="29" t="s">
        <v>2</v>
      </c>
      <c r="B16" s="376" t="s">
        <v>34</v>
      </c>
      <c r="C16" s="445"/>
      <c r="D16" s="377"/>
      <c r="E16" s="442">
        <v>8.3299999999999999E-2</v>
      </c>
      <c r="F16" s="443"/>
      <c r="G16" s="444"/>
      <c r="H16" s="411">
        <f>E16*E11</f>
        <v>96.877899999999997</v>
      </c>
      <c r="I16" s="411"/>
      <c r="J16" s="411"/>
      <c r="K16" s="17"/>
      <c r="L16" s="17"/>
      <c r="M16" s="17"/>
      <c r="N16" s="17"/>
      <c r="O16" s="17"/>
    </row>
    <row r="17" spans="1:15" x14ac:dyDescent="0.25">
      <c r="A17" s="29" t="s">
        <v>7</v>
      </c>
      <c r="B17" s="376" t="s">
        <v>35</v>
      </c>
      <c r="C17" s="445"/>
      <c r="D17" s="377"/>
      <c r="E17" s="417">
        <v>0.121</v>
      </c>
      <c r="F17" s="418"/>
      <c r="G17" s="419"/>
      <c r="H17" s="411">
        <f>E17*E11</f>
        <v>140.72299999999998</v>
      </c>
      <c r="I17" s="411"/>
      <c r="J17" s="411"/>
      <c r="K17" s="17"/>
      <c r="L17" s="17"/>
      <c r="M17" s="17"/>
      <c r="N17" s="17"/>
      <c r="O17" s="17"/>
    </row>
    <row r="18" spans="1:15" x14ac:dyDescent="0.25">
      <c r="A18" s="446" t="s">
        <v>36</v>
      </c>
      <c r="B18" s="447"/>
      <c r="C18" s="447"/>
      <c r="D18" s="447"/>
      <c r="E18" s="447"/>
      <c r="F18" s="447"/>
      <c r="G18" s="448"/>
      <c r="H18" s="449">
        <f>SUM(H16:J17)</f>
        <v>237.60089999999997</v>
      </c>
      <c r="I18" s="449"/>
      <c r="J18" s="449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25" t="s">
        <v>37</v>
      </c>
      <c r="C19" s="226"/>
      <c r="D19" s="227"/>
      <c r="E19" s="450">
        <v>7.8200000000000006E-2</v>
      </c>
      <c r="F19" s="451"/>
      <c r="G19" s="452"/>
      <c r="H19" s="453">
        <f>E11*E19</f>
        <v>90.946600000000004</v>
      </c>
      <c r="I19" s="454"/>
      <c r="J19" s="455"/>
      <c r="K19" s="17"/>
      <c r="L19" s="17"/>
      <c r="M19" s="17"/>
      <c r="N19" s="17"/>
      <c r="O19" s="17"/>
    </row>
    <row r="20" spans="1:15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7"/>
      <c r="L20" s="17"/>
      <c r="M20" s="17"/>
      <c r="N20" s="17"/>
      <c r="O20" s="17"/>
    </row>
    <row r="21" spans="1:15" x14ac:dyDescent="0.25">
      <c r="A21" s="376" t="s">
        <v>2</v>
      </c>
      <c r="B21" s="377"/>
      <c r="C21" s="436" t="s">
        <v>3</v>
      </c>
      <c r="D21" s="437"/>
      <c r="E21" s="438">
        <v>0.2</v>
      </c>
      <c r="F21" s="438"/>
      <c r="G21" s="438"/>
      <c r="H21" s="411">
        <f>E21*(E11+H18)</f>
        <v>280.12018</v>
      </c>
      <c r="I21" s="411"/>
      <c r="J21" s="411"/>
      <c r="K21" s="17"/>
      <c r="L21" s="17"/>
      <c r="M21" s="17"/>
      <c r="N21" s="17"/>
      <c r="O21" s="17"/>
    </row>
    <row r="22" spans="1:15" x14ac:dyDescent="0.25">
      <c r="A22" s="376" t="s">
        <v>7</v>
      </c>
      <c r="B22" s="377"/>
      <c r="C22" s="376" t="s">
        <v>41</v>
      </c>
      <c r="D22" s="377"/>
      <c r="E22" s="431">
        <v>2.5000000000000001E-2</v>
      </c>
      <c r="F22" s="431"/>
      <c r="G22" s="431"/>
      <c r="H22" s="411">
        <f>E22*(E11+H18)</f>
        <v>35.015022500000001</v>
      </c>
      <c r="I22" s="411"/>
      <c r="J22" s="411"/>
      <c r="K22" s="17"/>
      <c r="L22" s="17"/>
      <c r="M22" s="17"/>
      <c r="N22" s="17"/>
      <c r="O22" s="17"/>
    </row>
    <row r="23" spans="1:15" x14ac:dyDescent="0.25">
      <c r="A23" s="376" t="s">
        <v>8</v>
      </c>
      <c r="B23" s="377"/>
      <c r="C23" s="439" t="s">
        <v>42</v>
      </c>
      <c r="D23" s="440"/>
      <c r="E23" s="441">
        <v>0.01</v>
      </c>
      <c r="F23" s="441"/>
      <c r="G23" s="441"/>
      <c r="H23" s="411">
        <f>E23*(E11+H18)</f>
        <v>14.006008999999999</v>
      </c>
      <c r="I23" s="411"/>
      <c r="J23" s="411"/>
      <c r="K23" s="17"/>
      <c r="L23" s="17"/>
      <c r="M23" s="17"/>
      <c r="N23" s="17"/>
      <c r="O23" s="17"/>
    </row>
    <row r="24" spans="1:15" x14ac:dyDescent="0.25">
      <c r="A24" s="376" t="s">
        <v>9</v>
      </c>
      <c r="B24" s="377"/>
      <c r="C24" s="376" t="s">
        <v>43</v>
      </c>
      <c r="D24" s="377"/>
      <c r="E24" s="431">
        <v>1.4999999999999999E-2</v>
      </c>
      <c r="F24" s="431"/>
      <c r="G24" s="431"/>
      <c r="H24" s="411">
        <f>E24*(E11+H18)</f>
        <v>21.009013499999998</v>
      </c>
      <c r="I24" s="411"/>
      <c r="J24" s="411"/>
      <c r="K24" s="17"/>
      <c r="L24" s="17"/>
      <c r="M24" s="17"/>
      <c r="N24" s="17"/>
      <c r="O24" s="17"/>
    </row>
    <row r="25" spans="1:15" x14ac:dyDescent="0.25">
      <c r="A25" s="376" t="s">
        <v>10</v>
      </c>
      <c r="B25" s="377"/>
      <c r="C25" s="376" t="s">
        <v>44</v>
      </c>
      <c r="D25" s="377"/>
      <c r="E25" s="431">
        <v>0.01</v>
      </c>
      <c r="F25" s="431"/>
      <c r="G25" s="431"/>
      <c r="H25" s="411">
        <f>E25*(E11+H18)</f>
        <v>14.006008999999999</v>
      </c>
      <c r="I25" s="411"/>
      <c r="J25" s="411"/>
      <c r="K25" s="17"/>
      <c r="L25" s="17"/>
      <c r="M25" s="17"/>
      <c r="N25" s="17"/>
      <c r="O25" s="17"/>
    </row>
    <row r="26" spans="1:15" x14ac:dyDescent="0.25">
      <c r="A26" s="376" t="s">
        <v>11</v>
      </c>
      <c r="B26" s="377"/>
      <c r="C26" s="376" t="s">
        <v>6</v>
      </c>
      <c r="D26" s="377"/>
      <c r="E26" s="431">
        <v>6.0000000000000001E-3</v>
      </c>
      <c r="F26" s="431"/>
      <c r="G26" s="431"/>
      <c r="H26" s="411">
        <f>E26*(E11+H18)</f>
        <v>8.4036054</v>
      </c>
      <c r="I26" s="411"/>
      <c r="J26" s="411"/>
      <c r="K26" s="17"/>
      <c r="L26" s="17"/>
      <c r="M26" s="17"/>
      <c r="N26" s="17"/>
      <c r="O26" s="17"/>
    </row>
    <row r="27" spans="1:15" x14ac:dyDescent="0.25">
      <c r="A27" s="376" t="s">
        <v>39</v>
      </c>
      <c r="B27" s="377"/>
      <c r="C27" s="376" t="s">
        <v>5</v>
      </c>
      <c r="D27" s="377"/>
      <c r="E27" s="431">
        <v>2E-3</v>
      </c>
      <c r="F27" s="431"/>
      <c r="G27" s="431"/>
      <c r="H27" s="411">
        <f>E27*(E11+H18)</f>
        <v>2.8012017999999999</v>
      </c>
      <c r="I27" s="411"/>
      <c r="J27" s="411"/>
      <c r="K27" s="17"/>
      <c r="L27" s="17"/>
      <c r="M27" s="17"/>
      <c r="N27" s="17"/>
      <c r="O27" s="17"/>
    </row>
    <row r="28" spans="1:15" x14ac:dyDescent="0.25">
      <c r="A28" s="284" t="s">
        <v>40</v>
      </c>
      <c r="B28" s="285"/>
      <c r="C28" s="376" t="s">
        <v>4</v>
      </c>
      <c r="D28" s="445"/>
      <c r="E28" s="432">
        <v>0.08</v>
      </c>
      <c r="F28" s="433"/>
      <c r="G28" s="434"/>
      <c r="H28" s="411">
        <f>E28*(E11+H18)</f>
        <v>112.04807199999999</v>
      </c>
      <c r="I28" s="411"/>
      <c r="J28" s="411"/>
      <c r="K28" s="17"/>
      <c r="L28" s="17"/>
      <c r="M28" s="17"/>
      <c r="N28" s="17"/>
      <c r="O28" s="17"/>
    </row>
    <row r="29" spans="1:15" x14ac:dyDescent="0.25">
      <c r="A29" s="405" t="s">
        <v>36</v>
      </c>
      <c r="B29" s="405"/>
      <c r="C29" s="405"/>
      <c r="D29" s="405"/>
      <c r="E29" s="397">
        <f>SUM(E21:G28)</f>
        <v>0.34800000000000003</v>
      </c>
      <c r="F29" s="398"/>
      <c r="G29" s="399"/>
      <c r="H29" s="400">
        <f>SUM(H21:J28)</f>
        <v>487.40911319999998</v>
      </c>
      <c r="I29" s="400"/>
      <c r="J29" s="400"/>
      <c r="K29" s="17"/>
      <c r="L29" s="17"/>
      <c r="M29" s="17"/>
      <c r="N29" s="17"/>
      <c r="O29" s="17"/>
    </row>
    <row r="30" spans="1:15" x14ac:dyDescent="0.25">
      <c r="A30" s="435" t="s">
        <v>48</v>
      </c>
      <c r="B30" s="435"/>
      <c r="C30" s="435"/>
      <c r="D30" s="435"/>
      <c r="E30" s="435"/>
      <c r="F30" s="435"/>
      <c r="G30" s="435"/>
      <c r="H30" s="435"/>
      <c r="I30" s="435"/>
      <c r="J30" s="435"/>
      <c r="K30" s="17"/>
      <c r="L30" s="17"/>
      <c r="M30" s="17"/>
      <c r="N30" s="17"/>
      <c r="O30" s="17"/>
    </row>
    <row r="31" spans="1:15" x14ac:dyDescent="0.25">
      <c r="A31" s="376" t="s">
        <v>2</v>
      </c>
      <c r="B31" s="377"/>
      <c r="C31" s="436" t="s">
        <v>46</v>
      </c>
      <c r="D31" s="437"/>
      <c r="E31" s="438"/>
      <c r="F31" s="438"/>
      <c r="G31" s="438"/>
      <c r="H31" s="411">
        <f>(3.9*2*25.5)-6%*E5</f>
        <v>129.12</v>
      </c>
      <c r="I31" s="411"/>
      <c r="J31" s="411"/>
      <c r="K31" s="17"/>
      <c r="L31" s="17"/>
      <c r="M31" s="17"/>
      <c r="N31" s="17"/>
      <c r="O31" s="17"/>
    </row>
    <row r="32" spans="1:15" x14ac:dyDescent="0.25">
      <c r="A32" s="376" t="s">
        <v>7</v>
      </c>
      <c r="B32" s="377"/>
      <c r="C32" s="376" t="s">
        <v>47</v>
      </c>
      <c r="D32" s="377"/>
      <c r="E32" s="431"/>
      <c r="F32" s="431"/>
      <c r="G32" s="431"/>
      <c r="H32" s="411">
        <f>12.5*25.5-20%</f>
        <v>318.55</v>
      </c>
      <c r="I32" s="411"/>
      <c r="J32" s="411"/>
      <c r="K32" s="17"/>
      <c r="L32" s="17"/>
      <c r="M32" s="17"/>
      <c r="N32" s="17"/>
      <c r="O32" s="17"/>
    </row>
    <row r="33" spans="1:15" x14ac:dyDescent="0.25">
      <c r="A33" s="376" t="s">
        <v>8</v>
      </c>
      <c r="B33" s="377"/>
      <c r="C33" s="225" t="s">
        <v>49</v>
      </c>
      <c r="D33" s="227"/>
      <c r="E33" s="431"/>
      <c r="F33" s="431"/>
      <c r="G33" s="431"/>
      <c r="H33" s="411"/>
      <c r="I33" s="411"/>
      <c r="J33" s="411"/>
      <c r="K33" s="17"/>
      <c r="L33" s="17"/>
      <c r="M33" s="17"/>
      <c r="N33" s="17"/>
      <c r="O33" s="17"/>
    </row>
    <row r="34" spans="1:15" x14ac:dyDescent="0.25">
      <c r="A34" s="376" t="s">
        <v>9</v>
      </c>
      <c r="B34" s="377"/>
      <c r="C34" s="284" t="s">
        <v>28</v>
      </c>
      <c r="D34" s="285"/>
      <c r="E34" s="431"/>
      <c r="F34" s="431"/>
      <c r="G34" s="431"/>
      <c r="H34" s="411"/>
      <c r="I34" s="411"/>
      <c r="J34" s="411"/>
      <c r="K34" s="17"/>
      <c r="L34" s="17"/>
      <c r="M34" s="17"/>
      <c r="N34" s="17"/>
      <c r="O34" s="17"/>
    </row>
    <row r="35" spans="1:15" x14ac:dyDescent="0.25">
      <c r="A35" s="425" t="s">
        <v>38</v>
      </c>
      <c r="B35" s="426"/>
      <c r="C35" s="426"/>
      <c r="D35" s="426"/>
      <c r="E35" s="426"/>
      <c r="F35" s="426"/>
      <c r="G35" s="427"/>
      <c r="H35" s="400">
        <f>SUM(H31:J34)</f>
        <v>447.67</v>
      </c>
      <c r="I35" s="400"/>
      <c r="J35" s="400"/>
      <c r="K35" s="17"/>
      <c r="L35" s="17"/>
      <c r="M35" s="17"/>
      <c r="N35" s="17"/>
      <c r="O35" s="17"/>
    </row>
    <row r="36" spans="1:15" x14ac:dyDescent="0.25">
      <c r="A36" s="412" t="s">
        <v>72</v>
      </c>
      <c r="B36" s="412"/>
      <c r="C36" s="412"/>
      <c r="D36" s="412"/>
      <c r="E36" s="413">
        <f>H18+H29+H35</f>
        <v>1172.6800132000001</v>
      </c>
      <c r="F36" s="414"/>
      <c r="G36" s="414"/>
      <c r="H36" s="414"/>
      <c r="I36" s="414"/>
      <c r="J36" s="414"/>
      <c r="K36" s="17"/>
      <c r="L36" s="17"/>
      <c r="M36" s="17"/>
      <c r="N36" s="17"/>
      <c r="O36" s="17"/>
    </row>
    <row r="37" spans="1:15" ht="6.75" customHeight="1" x14ac:dyDescent="0.25">
      <c r="A37" s="428"/>
      <c r="B37" s="429"/>
      <c r="C37" s="429"/>
      <c r="D37" s="429"/>
      <c r="E37" s="429"/>
      <c r="F37" s="429"/>
      <c r="G37" s="429"/>
      <c r="H37" s="429"/>
      <c r="I37" s="429"/>
      <c r="J37" s="430"/>
      <c r="K37" s="17"/>
      <c r="L37" s="17"/>
      <c r="M37" s="17"/>
      <c r="N37" s="17"/>
      <c r="O37" s="17"/>
    </row>
    <row r="38" spans="1:15" x14ac:dyDescent="0.25">
      <c r="A38" s="416" t="s">
        <v>174</v>
      </c>
      <c r="B38" s="416"/>
      <c r="C38" s="416"/>
      <c r="D38" s="416"/>
      <c r="E38" s="416"/>
      <c r="F38" s="416"/>
      <c r="G38" s="416"/>
      <c r="H38" s="416"/>
      <c r="I38" s="416"/>
      <c r="J38" s="416"/>
      <c r="K38" s="17"/>
      <c r="L38" s="17"/>
      <c r="M38" s="17"/>
      <c r="N38" s="17"/>
      <c r="O38" s="17"/>
    </row>
    <row r="39" spans="1:15" x14ac:dyDescent="0.25">
      <c r="A39" s="286" t="s">
        <v>2</v>
      </c>
      <c r="B39" s="287"/>
      <c r="C39" s="286" t="s">
        <v>51</v>
      </c>
      <c r="D39" s="287"/>
      <c r="E39" s="116"/>
      <c r="F39" s="118"/>
      <c r="G39" s="117"/>
      <c r="H39" s="402">
        <f>E11/12*5%</f>
        <v>4.8458333333333341</v>
      </c>
      <c r="I39" s="403"/>
      <c r="J39" s="287"/>
      <c r="K39" s="17"/>
      <c r="L39" s="17"/>
      <c r="M39" s="17"/>
      <c r="N39" s="17"/>
      <c r="O39" s="17"/>
    </row>
    <row r="40" spans="1:15" x14ac:dyDescent="0.25">
      <c r="A40" s="286" t="s">
        <v>7</v>
      </c>
      <c r="B40" s="287"/>
      <c r="C40" s="286" t="s">
        <v>52</v>
      </c>
      <c r="D40" s="287"/>
      <c r="E40" s="116"/>
      <c r="F40" s="118"/>
      <c r="G40" s="117"/>
      <c r="H40" s="402">
        <f>H39*8%</f>
        <v>0.38766666666666671</v>
      </c>
      <c r="I40" s="403"/>
      <c r="J40" s="287"/>
      <c r="K40" s="17"/>
      <c r="L40" s="17"/>
      <c r="M40" s="17"/>
      <c r="N40" s="17"/>
      <c r="O40" s="17"/>
    </row>
    <row r="41" spans="1:15" ht="27.75" customHeight="1" x14ac:dyDescent="0.25">
      <c r="A41" s="261" t="s">
        <v>8</v>
      </c>
      <c r="B41" s="262"/>
      <c r="C41" s="261" t="s">
        <v>53</v>
      </c>
      <c r="D41" s="262"/>
      <c r="E41" s="406"/>
      <c r="F41" s="407"/>
      <c r="G41" s="408"/>
      <c r="H41" s="401">
        <f>E41*E11</f>
        <v>0</v>
      </c>
      <c r="I41" s="401"/>
      <c r="J41" s="401"/>
      <c r="K41" s="17"/>
      <c r="L41" s="17"/>
      <c r="M41" s="17"/>
      <c r="N41" s="17"/>
      <c r="O41" s="17"/>
    </row>
    <row r="42" spans="1:15" x14ac:dyDescent="0.25">
      <c r="A42" s="409" t="s">
        <v>9</v>
      </c>
      <c r="B42" s="409"/>
      <c r="C42" s="376" t="s">
        <v>54</v>
      </c>
      <c r="D42" s="377"/>
      <c r="E42" s="410"/>
      <c r="F42" s="410"/>
      <c r="G42" s="410"/>
      <c r="H42" s="411">
        <f>E11/30/12*7*100%</f>
        <v>22.613888888888891</v>
      </c>
      <c r="I42" s="411"/>
      <c r="J42" s="411"/>
      <c r="K42" s="17"/>
      <c r="L42" s="17"/>
      <c r="M42" s="17"/>
      <c r="N42" s="17"/>
      <c r="O42" s="17"/>
    </row>
    <row r="43" spans="1:15" ht="27.75" customHeight="1" x14ac:dyDescent="0.25">
      <c r="A43" s="409" t="s">
        <v>10</v>
      </c>
      <c r="B43" s="409"/>
      <c r="C43" s="284" t="s">
        <v>83</v>
      </c>
      <c r="D43" s="285"/>
      <c r="E43" s="410"/>
      <c r="F43" s="410"/>
      <c r="G43" s="410"/>
      <c r="H43" s="411">
        <f>H42*39.8%</f>
        <v>9.0003277777777786</v>
      </c>
      <c r="I43" s="411"/>
      <c r="J43" s="411"/>
      <c r="K43" s="17"/>
      <c r="L43" s="17"/>
      <c r="M43" s="17"/>
      <c r="N43" s="17"/>
      <c r="O43" s="17"/>
    </row>
    <row r="44" spans="1:15" ht="28.5" customHeight="1" x14ac:dyDescent="0.25">
      <c r="A44" s="376" t="s">
        <v>11</v>
      </c>
      <c r="B44" s="377"/>
      <c r="C44" s="273" t="s">
        <v>53</v>
      </c>
      <c r="D44" s="274"/>
      <c r="E44" s="417"/>
      <c r="F44" s="418"/>
      <c r="G44" s="419"/>
      <c r="H44" s="420">
        <f>E11*5%</f>
        <v>58.150000000000006</v>
      </c>
      <c r="I44" s="421"/>
      <c r="J44" s="422"/>
      <c r="K44" s="17"/>
      <c r="L44" s="17"/>
      <c r="M44" s="17"/>
      <c r="N44" s="17"/>
      <c r="O44" s="17"/>
    </row>
    <row r="45" spans="1:15" x14ac:dyDescent="0.25">
      <c r="A45" s="405" t="s">
        <v>36</v>
      </c>
      <c r="B45" s="405"/>
      <c r="C45" s="405"/>
      <c r="D45" s="405"/>
      <c r="E45" s="397"/>
      <c r="F45" s="398"/>
      <c r="G45" s="399"/>
      <c r="H45" s="400">
        <f>SUM(H39:J44)</f>
        <v>94.997716666666676</v>
      </c>
      <c r="I45" s="400"/>
      <c r="J45" s="400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6" t="s">
        <v>173</v>
      </c>
      <c r="B47" s="416"/>
      <c r="C47" s="416"/>
      <c r="D47" s="416"/>
      <c r="E47" s="416"/>
      <c r="F47" s="416"/>
      <c r="G47" s="416"/>
      <c r="H47" s="416"/>
      <c r="I47" s="416"/>
      <c r="J47" s="416"/>
      <c r="K47" s="17"/>
      <c r="L47" s="17"/>
      <c r="M47" s="17"/>
      <c r="N47" s="17"/>
      <c r="O47" s="17"/>
    </row>
    <row r="48" spans="1:15" x14ac:dyDescent="0.25">
      <c r="A48" s="286" t="s">
        <v>2</v>
      </c>
      <c r="B48" s="287"/>
      <c r="C48" s="286" t="s">
        <v>56</v>
      </c>
      <c r="D48" s="287"/>
      <c r="E48" s="116"/>
      <c r="F48" s="118"/>
      <c r="G48" s="117"/>
      <c r="H48" s="402">
        <f>E19/12*5%</f>
        <v>3.2583333333333336E-4</v>
      </c>
      <c r="I48" s="403"/>
      <c r="J48" s="287"/>
      <c r="K48" s="17"/>
      <c r="L48" s="17"/>
      <c r="M48" s="17"/>
      <c r="N48" s="17"/>
      <c r="O48" s="17"/>
    </row>
    <row r="49" spans="1:15" x14ac:dyDescent="0.25">
      <c r="A49" s="286" t="s">
        <v>7</v>
      </c>
      <c r="B49" s="287"/>
      <c r="C49" s="286" t="s">
        <v>57</v>
      </c>
      <c r="D49" s="287"/>
      <c r="E49" s="116"/>
      <c r="F49" s="118"/>
      <c r="G49" s="117"/>
      <c r="H49" s="402">
        <f>E11/30/12</f>
        <v>3.2305555555555556</v>
      </c>
      <c r="I49" s="403"/>
      <c r="J49" s="287"/>
      <c r="K49" s="17"/>
      <c r="L49" s="17"/>
      <c r="M49" s="17"/>
      <c r="N49" s="17"/>
      <c r="O49" s="17"/>
    </row>
    <row r="50" spans="1:15" x14ac:dyDescent="0.25">
      <c r="A50" s="261" t="s">
        <v>8</v>
      </c>
      <c r="B50" s="262"/>
      <c r="C50" s="261" t="s">
        <v>58</v>
      </c>
      <c r="D50" s="262"/>
      <c r="E50" s="406"/>
      <c r="F50" s="407"/>
      <c r="G50" s="408"/>
      <c r="H50" s="401">
        <f>E11/30/12*5*1.5%</f>
        <v>0.24229166666666668</v>
      </c>
      <c r="I50" s="401"/>
      <c r="J50" s="401"/>
      <c r="K50" s="17"/>
      <c r="L50" s="17"/>
      <c r="M50" s="17"/>
      <c r="N50" s="17"/>
      <c r="O50" s="17"/>
    </row>
    <row r="51" spans="1:15" x14ac:dyDescent="0.25">
      <c r="A51" s="409" t="s">
        <v>9</v>
      </c>
      <c r="B51" s="409"/>
      <c r="C51" s="376" t="s">
        <v>59</v>
      </c>
      <c r="D51" s="377"/>
      <c r="E51" s="410"/>
      <c r="F51" s="410"/>
      <c r="G51" s="410"/>
      <c r="H51" s="411">
        <f>E11/30/12*15*8%</f>
        <v>3.8766666666666669</v>
      </c>
      <c r="I51" s="411"/>
      <c r="J51" s="411"/>
      <c r="K51" s="17"/>
      <c r="L51" s="17"/>
      <c r="M51" s="17"/>
      <c r="N51" s="17"/>
      <c r="O51" s="17"/>
    </row>
    <row r="52" spans="1:15" x14ac:dyDescent="0.25">
      <c r="A52" s="409" t="s">
        <v>10</v>
      </c>
      <c r="B52" s="409"/>
      <c r="C52" s="284" t="s">
        <v>60</v>
      </c>
      <c r="D52" s="285"/>
      <c r="E52" s="410"/>
      <c r="F52" s="410"/>
      <c r="G52" s="410"/>
      <c r="H52" s="411">
        <f>E19*5%</f>
        <v>3.9100000000000003E-3</v>
      </c>
      <c r="I52" s="411"/>
      <c r="J52" s="411"/>
      <c r="K52" s="17"/>
      <c r="L52" s="17"/>
      <c r="M52" s="17"/>
      <c r="N52" s="17"/>
      <c r="O52" s="17"/>
    </row>
    <row r="53" spans="1:15" x14ac:dyDescent="0.25">
      <c r="A53" s="409" t="s">
        <v>11</v>
      </c>
      <c r="B53" s="409"/>
      <c r="C53" s="284" t="s">
        <v>61</v>
      </c>
      <c r="D53" s="285"/>
      <c r="E53" s="410"/>
      <c r="F53" s="410"/>
      <c r="G53" s="410"/>
      <c r="H53" s="411">
        <f>E11/30/12*5*40%</f>
        <v>6.4611111111111121</v>
      </c>
      <c r="I53" s="411"/>
      <c r="J53" s="411"/>
      <c r="K53" s="17"/>
      <c r="L53" s="17"/>
      <c r="M53" s="17"/>
      <c r="N53" s="17"/>
      <c r="O53" s="17"/>
    </row>
    <row r="54" spans="1:15" ht="27.75" customHeight="1" x14ac:dyDescent="0.25">
      <c r="A54" s="409" t="s">
        <v>39</v>
      </c>
      <c r="B54" s="409"/>
      <c r="C54" s="284" t="s">
        <v>62</v>
      </c>
      <c r="D54" s="285"/>
      <c r="E54" s="410"/>
      <c r="F54" s="410"/>
      <c r="G54" s="410"/>
      <c r="H54" s="411">
        <f>SUM(H48:J53)*39.8%</f>
        <v>5.4983146116666664</v>
      </c>
      <c r="I54" s="411"/>
      <c r="J54" s="411"/>
      <c r="K54" s="17"/>
      <c r="L54" s="17"/>
      <c r="M54" s="17"/>
      <c r="N54" s="17"/>
      <c r="O54" s="17"/>
    </row>
    <row r="55" spans="1:15" x14ac:dyDescent="0.25">
      <c r="A55" s="405" t="s">
        <v>36</v>
      </c>
      <c r="B55" s="405"/>
      <c r="C55" s="405"/>
      <c r="D55" s="405"/>
      <c r="E55" s="397"/>
      <c r="F55" s="398"/>
      <c r="G55" s="399"/>
      <c r="H55" s="400">
        <f>SUM(H48:J54)</f>
        <v>19.313175444999999</v>
      </c>
      <c r="I55" s="400"/>
      <c r="J55" s="400"/>
      <c r="K55" s="17"/>
      <c r="L55" s="17"/>
      <c r="M55" s="17"/>
      <c r="N55" s="17"/>
      <c r="O55" s="17"/>
    </row>
    <row r="56" spans="1:15" x14ac:dyDescent="0.25">
      <c r="A56" s="404" t="s">
        <v>172</v>
      </c>
      <c r="B56" s="404"/>
      <c r="C56" s="404"/>
      <c r="D56" s="404"/>
      <c r="E56" s="404"/>
      <c r="F56" s="404"/>
      <c r="G56" s="404"/>
      <c r="H56" s="404"/>
      <c r="I56" s="404"/>
      <c r="J56" s="404"/>
      <c r="K56" s="17"/>
      <c r="L56" s="17"/>
      <c r="M56" s="17"/>
      <c r="N56" s="17"/>
      <c r="O56" s="17"/>
    </row>
    <row r="57" spans="1:15" ht="32.25" customHeight="1" x14ac:dyDescent="0.25">
      <c r="A57" s="286" t="s">
        <v>2</v>
      </c>
      <c r="B57" s="287"/>
      <c r="C57" s="286" t="s">
        <v>64</v>
      </c>
      <c r="D57" s="287"/>
      <c r="E57" s="116"/>
      <c r="F57" s="118"/>
      <c r="G57" s="117"/>
      <c r="H57" s="402">
        <f>((((E11+(E11/3))*0.3333)/12)*2%)</f>
        <v>0.86139533333333351</v>
      </c>
      <c r="I57" s="403"/>
      <c r="J57" s="287"/>
      <c r="K57" s="17"/>
      <c r="L57" s="17"/>
      <c r="M57" s="17"/>
      <c r="N57" s="17"/>
      <c r="O57" s="17"/>
    </row>
    <row r="58" spans="1:15" ht="30.75" customHeight="1" x14ac:dyDescent="0.25">
      <c r="A58" s="286" t="s">
        <v>7</v>
      </c>
      <c r="B58" s="287"/>
      <c r="C58" s="286" t="s">
        <v>65</v>
      </c>
      <c r="D58" s="287"/>
      <c r="E58" s="116"/>
      <c r="F58" s="118"/>
      <c r="G58" s="117"/>
      <c r="H58" s="402">
        <f>H57*39.8%</f>
        <v>0.34283534266666671</v>
      </c>
      <c r="I58" s="403"/>
      <c r="J58" s="287"/>
      <c r="K58" s="17"/>
      <c r="L58" s="17"/>
      <c r="M58" s="17"/>
      <c r="N58" s="17"/>
      <c r="O58" s="17"/>
    </row>
    <row r="59" spans="1:15" ht="32.25" customHeight="1" x14ac:dyDescent="0.25">
      <c r="A59" s="261" t="s">
        <v>8</v>
      </c>
      <c r="B59" s="262"/>
      <c r="C59" s="286" t="s">
        <v>66</v>
      </c>
      <c r="D59" s="287"/>
      <c r="E59" s="406"/>
      <c r="F59" s="407"/>
      <c r="G59" s="408"/>
      <c r="H59" s="401">
        <f>(((E11+H16)*0.333)*2%)*39.8%</f>
        <v>3.3395331519719997</v>
      </c>
      <c r="I59" s="401"/>
      <c r="J59" s="401"/>
      <c r="K59" s="17"/>
      <c r="L59" s="17"/>
      <c r="M59" s="17"/>
      <c r="N59" s="17"/>
      <c r="O59" s="17"/>
    </row>
    <row r="60" spans="1:15" x14ac:dyDescent="0.25">
      <c r="A60" s="409" t="s">
        <v>9</v>
      </c>
      <c r="B60" s="409"/>
      <c r="C60" s="376" t="s">
        <v>67</v>
      </c>
      <c r="D60" s="377"/>
      <c r="E60" s="410"/>
      <c r="F60" s="410"/>
      <c r="G60" s="410"/>
      <c r="H60" s="411"/>
      <c r="I60" s="411"/>
      <c r="J60" s="411"/>
      <c r="K60" s="17"/>
      <c r="L60" s="17"/>
      <c r="M60" s="17"/>
      <c r="N60" s="17"/>
      <c r="O60" s="17"/>
    </row>
    <row r="61" spans="1:15" x14ac:dyDescent="0.25">
      <c r="A61" s="405" t="s">
        <v>36</v>
      </c>
      <c r="B61" s="405"/>
      <c r="C61" s="405"/>
      <c r="D61" s="405"/>
      <c r="E61" s="397"/>
      <c r="F61" s="398"/>
      <c r="G61" s="399"/>
      <c r="H61" s="400">
        <f>SUM(H57:J60)</f>
        <v>4.5437638279720005</v>
      </c>
      <c r="I61" s="400"/>
      <c r="J61" s="400"/>
      <c r="K61" s="17"/>
      <c r="L61" s="17"/>
      <c r="M61" s="17"/>
      <c r="N61" s="17"/>
      <c r="O61" s="17"/>
    </row>
    <row r="62" spans="1:15" x14ac:dyDescent="0.25">
      <c r="A62" s="404" t="s">
        <v>171</v>
      </c>
      <c r="B62" s="404"/>
      <c r="C62" s="404"/>
      <c r="D62" s="404"/>
      <c r="E62" s="404"/>
      <c r="F62" s="404"/>
      <c r="G62" s="404"/>
      <c r="H62" s="404"/>
      <c r="I62" s="404"/>
      <c r="J62" s="404"/>
      <c r="K62" s="17"/>
      <c r="L62" s="17"/>
      <c r="M62" s="17"/>
      <c r="N62" s="17"/>
      <c r="O62" s="17"/>
    </row>
    <row r="63" spans="1:15" ht="29.25" customHeight="1" x14ac:dyDescent="0.25">
      <c r="A63" s="286" t="s">
        <v>2</v>
      </c>
      <c r="B63" s="287"/>
      <c r="C63" s="286" t="s">
        <v>69</v>
      </c>
      <c r="D63" s="287"/>
      <c r="E63" s="116"/>
      <c r="F63" s="118"/>
      <c r="G63" s="117"/>
      <c r="H63" s="402">
        <f>((((E17+(E17/3))*0.3333)/12)*2%)</f>
        <v>8.9620666666666654E-5</v>
      </c>
      <c r="I63" s="403"/>
      <c r="J63" s="287"/>
      <c r="K63" s="17"/>
      <c r="L63" s="17"/>
      <c r="M63" s="17"/>
      <c r="N63" s="17"/>
      <c r="O63" s="17"/>
    </row>
    <row r="64" spans="1:15" ht="29.25" customHeight="1" x14ac:dyDescent="0.25">
      <c r="A64" s="286" t="s">
        <v>7</v>
      </c>
      <c r="B64" s="287"/>
      <c r="C64" s="286" t="s">
        <v>70</v>
      </c>
      <c r="D64" s="287"/>
      <c r="E64" s="116"/>
      <c r="F64" s="118"/>
      <c r="G64" s="117"/>
      <c r="H64" s="402">
        <f>H63*39.8%</f>
        <v>3.5669025333333325E-5</v>
      </c>
      <c r="I64" s="403"/>
      <c r="J64" s="287"/>
      <c r="K64" s="17"/>
      <c r="L64" s="17"/>
      <c r="M64" s="17"/>
      <c r="N64" s="17"/>
      <c r="O64" s="17"/>
    </row>
    <row r="65" spans="1:15" x14ac:dyDescent="0.25">
      <c r="A65" s="405" t="s">
        <v>36</v>
      </c>
      <c r="B65" s="405"/>
      <c r="C65" s="405"/>
      <c r="D65" s="405"/>
      <c r="E65" s="397"/>
      <c r="F65" s="398"/>
      <c r="G65" s="399"/>
      <c r="H65" s="400">
        <f>SUM(H63:J64)</f>
        <v>1.2528969199999997E-4</v>
      </c>
      <c r="I65" s="400"/>
      <c r="J65" s="400"/>
      <c r="K65" s="17"/>
      <c r="L65" s="17"/>
      <c r="M65" s="17"/>
      <c r="N65" s="17"/>
      <c r="O65" s="17"/>
    </row>
    <row r="66" spans="1:15" x14ac:dyDescent="0.25">
      <c r="A66" s="412" t="s">
        <v>71</v>
      </c>
      <c r="B66" s="412"/>
      <c r="C66" s="412"/>
      <c r="D66" s="412"/>
      <c r="E66" s="413">
        <f>H65+H61+H55</f>
        <v>23.857064562664</v>
      </c>
      <c r="F66" s="414"/>
      <c r="G66" s="414"/>
      <c r="H66" s="414"/>
      <c r="I66" s="414"/>
      <c r="J66" s="414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6" t="s">
        <v>73</v>
      </c>
      <c r="B68" s="416"/>
      <c r="C68" s="416"/>
      <c r="D68" s="416"/>
      <c r="E68" s="416"/>
      <c r="F68" s="416"/>
      <c r="G68" s="416"/>
      <c r="H68" s="416"/>
      <c r="I68" s="416"/>
      <c r="J68" s="416"/>
      <c r="K68" s="17"/>
      <c r="L68" s="17"/>
      <c r="M68" s="17"/>
      <c r="N68" s="17"/>
      <c r="O68" s="17"/>
    </row>
    <row r="69" spans="1:15" x14ac:dyDescent="0.25">
      <c r="A69" s="286" t="s">
        <v>2</v>
      </c>
      <c r="B69" s="287"/>
      <c r="C69" s="286" t="s">
        <v>74</v>
      </c>
      <c r="D69" s="287"/>
      <c r="E69" s="286"/>
      <c r="F69" s="403"/>
      <c r="G69" s="287"/>
      <c r="H69" s="402">
        <v>90</v>
      </c>
      <c r="I69" s="403"/>
      <c r="J69" s="287"/>
      <c r="K69" s="17"/>
      <c r="L69" s="17"/>
      <c r="M69" s="17"/>
      <c r="N69" s="17"/>
      <c r="O69" s="17"/>
    </row>
    <row r="70" spans="1:15" x14ac:dyDescent="0.25">
      <c r="A70" s="286" t="s">
        <v>7</v>
      </c>
      <c r="B70" s="287"/>
      <c r="C70" s="286" t="s">
        <v>75</v>
      </c>
      <c r="D70" s="287"/>
      <c r="E70" s="116"/>
      <c r="F70" s="118"/>
      <c r="G70" s="117"/>
      <c r="H70" s="402"/>
      <c r="I70" s="403"/>
      <c r="J70" s="287"/>
      <c r="K70" s="17"/>
      <c r="L70" s="17"/>
      <c r="M70" s="17"/>
      <c r="N70" s="17"/>
      <c r="O70" s="17"/>
    </row>
    <row r="71" spans="1:15" x14ac:dyDescent="0.25">
      <c r="A71" s="261" t="s">
        <v>8</v>
      </c>
      <c r="B71" s="262"/>
      <c r="C71" s="261" t="s">
        <v>76</v>
      </c>
      <c r="D71" s="262"/>
      <c r="E71" s="406"/>
      <c r="F71" s="407"/>
      <c r="G71" s="408"/>
      <c r="H71" s="401"/>
      <c r="I71" s="401"/>
      <c r="J71" s="401"/>
      <c r="K71" s="17"/>
      <c r="L71" s="17"/>
      <c r="M71" s="17"/>
      <c r="N71" s="17"/>
      <c r="O71" s="17"/>
    </row>
    <row r="72" spans="1:15" x14ac:dyDescent="0.25">
      <c r="A72" s="409" t="s">
        <v>9</v>
      </c>
      <c r="B72" s="409"/>
      <c r="C72" s="376" t="s">
        <v>28</v>
      </c>
      <c r="D72" s="377"/>
      <c r="E72" s="410"/>
      <c r="F72" s="410"/>
      <c r="G72" s="410"/>
      <c r="H72" s="411">
        <f>E30/30/12*15*8%</f>
        <v>0</v>
      </c>
      <c r="I72" s="411"/>
      <c r="J72" s="411"/>
      <c r="K72" s="17"/>
      <c r="L72" s="17"/>
      <c r="M72" s="17"/>
      <c r="N72" s="17"/>
      <c r="O72" s="17"/>
    </row>
    <row r="73" spans="1:15" x14ac:dyDescent="0.25">
      <c r="A73" s="405" t="s">
        <v>36</v>
      </c>
      <c r="B73" s="405"/>
      <c r="C73" s="405"/>
      <c r="D73" s="405"/>
      <c r="E73" s="397"/>
      <c r="F73" s="398"/>
      <c r="G73" s="399"/>
      <c r="H73" s="400">
        <f>SUM(H69:J72)</f>
        <v>90</v>
      </c>
      <c r="I73" s="400"/>
      <c r="J73" s="400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6" t="s">
        <v>84</v>
      </c>
      <c r="B75" s="416"/>
      <c r="C75" s="416"/>
      <c r="D75" s="416"/>
      <c r="E75" s="416"/>
      <c r="F75" s="416"/>
      <c r="G75" s="416"/>
      <c r="H75" s="416"/>
      <c r="I75" s="416"/>
      <c r="J75" s="416"/>
      <c r="K75" s="17"/>
      <c r="L75" s="17"/>
      <c r="M75" s="17"/>
      <c r="N75" s="17"/>
      <c r="O75" s="17"/>
    </row>
    <row r="76" spans="1:15" x14ac:dyDescent="0.25">
      <c r="A76" s="286" t="s">
        <v>2</v>
      </c>
      <c r="B76" s="287"/>
      <c r="C76" s="286" t="s">
        <v>77</v>
      </c>
      <c r="D76" s="287"/>
      <c r="E76" s="415">
        <v>7.0000000000000007E-2</v>
      </c>
      <c r="F76" s="403"/>
      <c r="G76" s="287"/>
      <c r="H76" s="402">
        <f>(H73+E66+H45+E36+E11)*E76</f>
        <v>178.11743561005318</v>
      </c>
      <c r="I76" s="403"/>
      <c r="J76" s="287"/>
      <c r="K76" s="17"/>
      <c r="L76" s="17"/>
      <c r="M76" s="17"/>
      <c r="N76" s="17"/>
      <c r="O76" s="17"/>
    </row>
    <row r="77" spans="1:15" x14ac:dyDescent="0.25">
      <c r="A77" s="286" t="s">
        <v>7</v>
      </c>
      <c r="B77" s="287"/>
      <c r="C77" s="286" t="s">
        <v>12</v>
      </c>
      <c r="D77" s="287"/>
      <c r="E77" s="415">
        <v>7.577530628885254E-2</v>
      </c>
      <c r="F77" s="403"/>
      <c r="G77" s="287"/>
      <c r="H77" s="402">
        <f>E77*(H73+E66+H45+E36+E11)</f>
        <v>192.81290341052497</v>
      </c>
      <c r="I77" s="403"/>
      <c r="J77" s="287"/>
      <c r="K77" s="17"/>
      <c r="L77" s="17"/>
      <c r="M77" s="17"/>
      <c r="N77" s="17"/>
      <c r="O77" s="17"/>
    </row>
    <row r="78" spans="1:15" x14ac:dyDescent="0.25">
      <c r="A78" s="261" t="s">
        <v>8</v>
      </c>
      <c r="B78" s="262"/>
      <c r="C78" s="261" t="s">
        <v>78</v>
      </c>
      <c r="D78" s="262"/>
      <c r="E78" s="473">
        <v>0.85750000000000004</v>
      </c>
      <c r="F78" s="474"/>
      <c r="G78" s="475"/>
      <c r="H78" s="401">
        <f>(H73+E66+H45+E36+E11)/E78</f>
        <v>2967.3875153694817</v>
      </c>
      <c r="I78" s="401"/>
      <c r="J78" s="401"/>
      <c r="K78" s="17"/>
      <c r="L78" s="17"/>
      <c r="M78" s="17"/>
      <c r="N78" s="17"/>
      <c r="O78" s="17"/>
    </row>
    <row r="79" spans="1:15" x14ac:dyDescent="0.25">
      <c r="A79" s="409" t="s">
        <v>9</v>
      </c>
      <c r="B79" s="409"/>
      <c r="C79" s="376" t="s">
        <v>79</v>
      </c>
      <c r="D79" s="377"/>
      <c r="E79" s="410">
        <v>1.6500000000000001E-2</v>
      </c>
      <c r="F79" s="410"/>
      <c r="G79" s="410"/>
      <c r="H79" s="411">
        <f>E79*D87</f>
        <v>48.105255</v>
      </c>
      <c r="I79" s="411"/>
      <c r="J79" s="411"/>
      <c r="K79" s="17"/>
      <c r="L79" s="17"/>
      <c r="M79" s="17"/>
      <c r="N79" s="17"/>
      <c r="O79" s="17"/>
    </row>
    <row r="80" spans="1:15" x14ac:dyDescent="0.25">
      <c r="A80" s="409" t="s">
        <v>9</v>
      </c>
      <c r="B80" s="409"/>
      <c r="C80" s="376" t="s">
        <v>80</v>
      </c>
      <c r="D80" s="377"/>
      <c r="E80" s="410">
        <v>7.5999999999999998E-2</v>
      </c>
      <c r="F80" s="410"/>
      <c r="G80" s="410"/>
      <c r="H80" s="411">
        <f>E80*D87</f>
        <v>221.57571999999999</v>
      </c>
      <c r="I80" s="411"/>
      <c r="J80" s="411"/>
      <c r="K80" s="17"/>
      <c r="L80" s="17"/>
      <c r="M80" s="17"/>
      <c r="N80" s="17"/>
      <c r="O80" s="17"/>
    </row>
    <row r="81" spans="1:15" x14ac:dyDescent="0.25">
      <c r="A81" s="409" t="s">
        <v>10</v>
      </c>
      <c r="B81" s="409"/>
      <c r="C81" s="376" t="s">
        <v>81</v>
      </c>
      <c r="D81" s="377"/>
      <c r="E81" s="410"/>
      <c r="F81" s="410"/>
      <c r="G81" s="410"/>
      <c r="H81" s="411"/>
      <c r="I81" s="411"/>
      <c r="J81" s="411"/>
      <c r="K81" s="17"/>
      <c r="L81" s="17"/>
      <c r="M81" s="17"/>
      <c r="N81" s="17"/>
      <c r="O81" s="17"/>
    </row>
    <row r="82" spans="1:15" x14ac:dyDescent="0.25">
      <c r="A82" s="409" t="s">
        <v>11</v>
      </c>
      <c r="B82" s="409"/>
      <c r="C82" s="376" t="s">
        <v>82</v>
      </c>
      <c r="D82" s="377"/>
      <c r="E82" s="410">
        <v>0.05</v>
      </c>
      <c r="F82" s="410"/>
      <c r="G82" s="410"/>
      <c r="H82" s="411">
        <f>E82*D87</f>
        <v>145.77349999999998</v>
      </c>
      <c r="I82" s="411"/>
      <c r="J82" s="411"/>
      <c r="K82" s="17"/>
      <c r="L82" s="17"/>
      <c r="M82" s="17"/>
      <c r="N82" s="17"/>
      <c r="O82" s="17"/>
    </row>
    <row r="83" spans="1:15" x14ac:dyDescent="0.25">
      <c r="A83" s="405" t="s">
        <v>36</v>
      </c>
      <c r="B83" s="405"/>
      <c r="C83" s="405"/>
      <c r="D83" s="405"/>
      <c r="E83" s="397"/>
      <c r="F83" s="398"/>
      <c r="G83" s="399"/>
      <c r="H83" s="400">
        <f>H76+H77+H79+H80+H82</f>
        <v>786.38481402057812</v>
      </c>
      <c r="I83" s="400"/>
      <c r="J83" s="400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76" t="s">
        <v>85</v>
      </c>
      <c r="B85" s="476"/>
      <c r="C85" s="476"/>
      <c r="D85" s="476"/>
      <c r="E85" s="476"/>
      <c r="F85" s="476"/>
      <c r="G85" s="476"/>
      <c r="H85" s="411">
        <f>SUM(H83+H73+E66+H45+E36+E11)</f>
        <v>3330.919608449909</v>
      </c>
      <c r="I85" s="411"/>
      <c r="J85" s="411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2915.47</v>
      </c>
    </row>
  </sheetData>
  <mergeCells count="232">
    <mergeCell ref="A1:C1"/>
    <mergeCell ref="D1:J1"/>
    <mergeCell ref="A2:J2"/>
    <mergeCell ref="A3:J3"/>
    <mergeCell ref="A4:J4"/>
    <mergeCell ref="B5:D5"/>
    <mergeCell ref="E5:J5"/>
    <mergeCell ref="B9:D9"/>
    <mergeCell ref="E9:J9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topLeftCell="A55" zoomScaleNormal="100" workbookViewId="0">
      <selection activeCell="E11" sqref="E11:J11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69" t="s">
        <v>0</v>
      </c>
      <c r="B1" s="469"/>
      <c r="C1" s="469"/>
      <c r="D1" s="470" t="s">
        <v>147</v>
      </c>
      <c r="E1" s="471"/>
      <c r="F1" s="471"/>
      <c r="G1" s="471"/>
      <c r="H1" s="471"/>
      <c r="I1" s="471"/>
      <c r="J1" s="472"/>
      <c r="K1" s="17"/>
      <c r="L1" s="17"/>
      <c r="M1" s="17"/>
      <c r="N1" s="17"/>
      <c r="O1" s="17"/>
    </row>
    <row r="2" spans="1:15" x14ac:dyDescent="0.2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17"/>
      <c r="L2" s="17"/>
      <c r="M2" s="17"/>
      <c r="N2" s="17"/>
      <c r="O2" s="17"/>
    </row>
    <row r="3" spans="1:15" x14ac:dyDescent="0.25">
      <c r="A3" s="466" t="s">
        <v>30</v>
      </c>
      <c r="B3" s="467"/>
      <c r="C3" s="467"/>
      <c r="D3" s="467"/>
      <c r="E3" s="467"/>
      <c r="F3" s="467"/>
      <c r="G3" s="467"/>
      <c r="H3" s="467"/>
      <c r="I3" s="467"/>
      <c r="J3" s="468"/>
      <c r="K3" s="17"/>
      <c r="L3" s="17"/>
      <c r="M3" s="17"/>
      <c r="N3" s="17"/>
      <c r="O3" s="17"/>
    </row>
    <row r="4" spans="1:15" x14ac:dyDescent="0.25">
      <c r="A4" s="409" t="s">
        <v>31</v>
      </c>
      <c r="B4" s="409"/>
      <c r="C4" s="409"/>
      <c r="D4" s="409"/>
      <c r="E4" s="409"/>
      <c r="F4" s="409"/>
      <c r="G4" s="409"/>
      <c r="H4" s="409"/>
      <c r="I4" s="409"/>
      <c r="J4" s="409"/>
      <c r="K4" s="17"/>
      <c r="L4" s="17"/>
      <c r="M4" s="17"/>
      <c r="N4" s="17"/>
      <c r="O4" s="17"/>
    </row>
    <row r="5" spans="1:15" x14ac:dyDescent="0.25">
      <c r="A5" s="29" t="s">
        <v>2</v>
      </c>
      <c r="B5" s="456" t="s">
        <v>1</v>
      </c>
      <c r="C5" s="457"/>
      <c r="D5" s="458"/>
      <c r="E5" s="459">
        <v>1503.33</v>
      </c>
      <c r="F5" s="409"/>
      <c r="G5" s="409"/>
      <c r="H5" s="409"/>
      <c r="I5" s="409"/>
      <c r="J5" s="409"/>
      <c r="K5" s="17"/>
      <c r="L5" s="17"/>
      <c r="M5" s="17"/>
      <c r="N5" s="17"/>
      <c r="O5" s="17"/>
    </row>
    <row r="6" spans="1:15" x14ac:dyDescent="0.25">
      <c r="A6" s="29" t="s">
        <v>7</v>
      </c>
      <c r="B6" s="456" t="s">
        <v>25</v>
      </c>
      <c r="C6" s="457"/>
      <c r="D6" s="458"/>
      <c r="E6" s="460"/>
      <c r="F6" s="461"/>
      <c r="G6" s="461"/>
      <c r="H6" s="461"/>
      <c r="I6" s="461"/>
      <c r="J6" s="462"/>
      <c r="K6" s="17"/>
      <c r="L6" s="17"/>
      <c r="M6" s="17"/>
      <c r="N6" s="17"/>
      <c r="O6" s="17"/>
    </row>
    <row r="7" spans="1:15" x14ac:dyDescent="0.25">
      <c r="A7" s="29" t="s">
        <v>8</v>
      </c>
      <c r="B7" s="456" t="s">
        <v>26</v>
      </c>
      <c r="C7" s="457"/>
      <c r="D7" s="458"/>
      <c r="E7" s="460"/>
      <c r="F7" s="461"/>
      <c r="G7" s="461"/>
      <c r="H7" s="461"/>
      <c r="I7" s="461"/>
      <c r="J7" s="462"/>
      <c r="K7" s="17"/>
      <c r="L7" s="17"/>
      <c r="M7" s="17"/>
      <c r="N7" s="17"/>
      <c r="O7" s="17"/>
    </row>
    <row r="8" spans="1:15" x14ac:dyDescent="0.25">
      <c r="A8" s="29" t="s">
        <v>9</v>
      </c>
      <c r="B8" s="456" t="s">
        <v>27</v>
      </c>
      <c r="C8" s="457"/>
      <c r="D8" s="458"/>
      <c r="E8" s="460"/>
      <c r="F8" s="461"/>
      <c r="G8" s="461"/>
      <c r="H8" s="461"/>
      <c r="I8" s="461"/>
      <c r="J8" s="462"/>
      <c r="K8" s="17"/>
      <c r="L8" s="17"/>
      <c r="M8" s="17"/>
      <c r="N8" s="17"/>
      <c r="O8" s="17"/>
    </row>
    <row r="9" spans="1:15" x14ac:dyDescent="0.25">
      <c r="A9" s="29" t="s">
        <v>10</v>
      </c>
      <c r="B9" s="456" t="s">
        <v>28</v>
      </c>
      <c r="C9" s="457"/>
      <c r="D9" s="458"/>
      <c r="E9" s="410"/>
      <c r="F9" s="410"/>
      <c r="G9" s="410"/>
      <c r="H9" s="410"/>
      <c r="I9" s="410"/>
      <c r="J9" s="410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59" t="s">
        <v>92</v>
      </c>
      <c r="C10" s="360"/>
      <c r="D10" s="361"/>
      <c r="E10" s="409">
        <f>1045*20%</f>
        <v>209</v>
      </c>
      <c r="F10" s="409"/>
      <c r="G10" s="409"/>
      <c r="H10" s="409"/>
      <c r="I10" s="409"/>
      <c r="J10" s="409"/>
      <c r="K10" s="17"/>
      <c r="L10" s="17"/>
      <c r="M10" s="17"/>
      <c r="N10" s="17"/>
      <c r="O10" s="17"/>
    </row>
    <row r="11" spans="1:15" x14ac:dyDescent="0.25">
      <c r="A11" s="405" t="s">
        <v>38</v>
      </c>
      <c r="B11" s="405"/>
      <c r="C11" s="405"/>
      <c r="D11" s="405"/>
      <c r="E11" s="400">
        <f>SUM(E5:J10)</f>
        <v>1712.33</v>
      </c>
      <c r="F11" s="400"/>
      <c r="G11" s="400"/>
      <c r="H11" s="400"/>
      <c r="I11" s="400"/>
      <c r="J11" s="400"/>
      <c r="K11" s="17"/>
      <c r="L11" s="17"/>
      <c r="M11" s="17"/>
      <c r="N11" s="17"/>
      <c r="O11" s="17"/>
    </row>
    <row r="12" spans="1:15" ht="32.25" customHeight="1" x14ac:dyDescent="0.25">
      <c r="A12" s="199" t="s">
        <v>29</v>
      </c>
      <c r="B12" s="200"/>
      <c r="C12" s="200"/>
      <c r="D12" s="201"/>
      <c r="E12" s="463">
        <f>E11*E29</f>
        <v>595.89084000000003</v>
      </c>
      <c r="F12" s="464"/>
      <c r="G12" s="464"/>
      <c r="H12" s="464"/>
      <c r="I12" s="464"/>
      <c r="J12" s="465"/>
      <c r="K12" s="17"/>
      <c r="L12" s="17"/>
      <c r="M12" s="17"/>
      <c r="N12" s="17"/>
      <c r="O12" s="17"/>
    </row>
    <row r="13" spans="1:15" x14ac:dyDescent="0.25">
      <c r="A13" s="409"/>
      <c r="B13" s="409"/>
      <c r="C13" s="409"/>
      <c r="D13" s="409"/>
      <c r="E13" s="409"/>
      <c r="F13" s="409"/>
      <c r="G13" s="409"/>
      <c r="H13" s="409"/>
      <c r="I13" s="409"/>
      <c r="J13" s="409"/>
      <c r="K13" s="17"/>
      <c r="L13" s="17"/>
      <c r="M13" s="17"/>
      <c r="N13" s="17"/>
      <c r="O13" s="17"/>
    </row>
    <row r="14" spans="1:15" x14ac:dyDescent="0.25">
      <c r="A14" s="416" t="s">
        <v>32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7"/>
      <c r="L14" s="17"/>
      <c r="M14" s="17"/>
      <c r="N14" s="17"/>
      <c r="O14" s="17"/>
    </row>
    <row r="15" spans="1:15" x14ac:dyDescent="0.25">
      <c r="A15" s="435" t="s">
        <v>175</v>
      </c>
      <c r="B15" s="435"/>
      <c r="C15" s="435"/>
      <c r="D15" s="435"/>
      <c r="E15" s="435"/>
      <c r="F15" s="435"/>
      <c r="G15" s="435"/>
      <c r="H15" s="435"/>
      <c r="I15" s="435"/>
      <c r="J15" s="435"/>
      <c r="K15" s="17"/>
      <c r="L15" s="17"/>
      <c r="M15" s="17"/>
      <c r="N15" s="17"/>
      <c r="O15" s="17"/>
    </row>
    <row r="16" spans="1:15" x14ac:dyDescent="0.25">
      <c r="A16" s="29" t="s">
        <v>2</v>
      </c>
      <c r="B16" s="376" t="s">
        <v>34</v>
      </c>
      <c r="C16" s="445"/>
      <c r="D16" s="377"/>
      <c r="E16" s="442">
        <v>8.3299999999999999E-2</v>
      </c>
      <c r="F16" s="443"/>
      <c r="G16" s="444"/>
      <c r="H16" s="411">
        <f>E16*E11</f>
        <v>142.637089</v>
      </c>
      <c r="I16" s="411"/>
      <c r="J16" s="411"/>
      <c r="K16" s="17"/>
      <c r="L16" s="17"/>
      <c r="M16" s="17"/>
      <c r="N16" s="17"/>
      <c r="O16" s="17"/>
    </row>
    <row r="17" spans="1:15" x14ac:dyDescent="0.25">
      <c r="A17" s="29" t="s">
        <v>7</v>
      </c>
      <c r="B17" s="376" t="s">
        <v>35</v>
      </c>
      <c r="C17" s="445"/>
      <c r="D17" s="377"/>
      <c r="E17" s="417">
        <v>0.121</v>
      </c>
      <c r="F17" s="418"/>
      <c r="G17" s="419"/>
      <c r="H17" s="411">
        <f>E17*E11</f>
        <v>207.19192999999999</v>
      </c>
      <c r="I17" s="411"/>
      <c r="J17" s="411"/>
      <c r="K17" s="17"/>
      <c r="L17" s="17"/>
      <c r="M17" s="17"/>
      <c r="N17" s="17"/>
      <c r="O17" s="17"/>
    </row>
    <row r="18" spans="1:15" x14ac:dyDescent="0.25">
      <c r="A18" s="446" t="s">
        <v>36</v>
      </c>
      <c r="B18" s="447"/>
      <c r="C18" s="447"/>
      <c r="D18" s="447"/>
      <c r="E18" s="447"/>
      <c r="F18" s="447"/>
      <c r="G18" s="448"/>
      <c r="H18" s="449">
        <f>SUM(H16:J17)</f>
        <v>349.82901900000002</v>
      </c>
      <c r="I18" s="449"/>
      <c r="J18" s="449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25" t="s">
        <v>37</v>
      </c>
      <c r="C19" s="226"/>
      <c r="D19" s="227"/>
      <c r="E19" s="450">
        <v>7.8200000000000006E-2</v>
      </c>
      <c r="F19" s="451"/>
      <c r="G19" s="452"/>
      <c r="H19" s="453">
        <f>E11*E19</f>
        <v>133.90420600000002</v>
      </c>
      <c r="I19" s="454"/>
      <c r="J19" s="455"/>
      <c r="K19" s="17"/>
      <c r="L19" s="17"/>
      <c r="M19" s="17"/>
      <c r="N19" s="17"/>
      <c r="O19" s="17"/>
    </row>
    <row r="20" spans="1:15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7"/>
      <c r="L20" s="17"/>
      <c r="M20" s="17"/>
      <c r="N20" s="17"/>
      <c r="O20" s="17"/>
    </row>
    <row r="21" spans="1:15" x14ac:dyDescent="0.25">
      <c r="A21" s="376" t="s">
        <v>2</v>
      </c>
      <c r="B21" s="377"/>
      <c r="C21" s="436" t="s">
        <v>3</v>
      </c>
      <c r="D21" s="437"/>
      <c r="E21" s="438">
        <v>0.2</v>
      </c>
      <c r="F21" s="438"/>
      <c r="G21" s="438"/>
      <c r="H21" s="411">
        <f>E21*(E11+H18)</f>
        <v>412.43180379999995</v>
      </c>
      <c r="I21" s="411"/>
      <c r="J21" s="411"/>
      <c r="K21" s="17"/>
      <c r="L21" s="17"/>
      <c r="M21" s="17"/>
      <c r="N21" s="17"/>
      <c r="O21" s="17"/>
    </row>
    <row r="22" spans="1:15" x14ac:dyDescent="0.25">
      <c r="A22" s="376" t="s">
        <v>7</v>
      </c>
      <c r="B22" s="377"/>
      <c r="C22" s="376" t="s">
        <v>41</v>
      </c>
      <c r="D22" s="377"/>
      <c r="E22" s="431">
        <v>2.5000000000000001E-2</v>
      </c>
      <c r="F22" s="431"/>
      <c r="G22" s="431"/>
      <c r="H22" s="411">
        <f>E22*(E11+H18)</f>
        <v>51.553975474999994</v>
      </c>
      <c r="I22" s="411"/>
      <c r="J22" s="411"/>
      <c r="K22" s="17"/>
      <c r="L22" s="17"/>
      <c r="M22" s="17"/>
      <c r="N22" s="17"/>
      <c r="O22" s="17"/>
    </row>
    <row r="23" spans="1:15" x14ac:dyDescent="0.25">
      <c r="A23" s="376" t="s">
        <v>8</v>
      </c>
      <c r="B23" s="377"/>
      <c r="C23" s="439" t="s">
        <v>42</v>
      </c>
      <c r="D23" s="440"/>
      <c r="E23" s="441">
        <v>0.01</v>
      </c>
      <c r="F23" s="441"/>
      <c r="G23" s="441"/>
      <c r="H23" s="411">
        <f>E23*(E11+H18)</f>
        <v>20.621590189999999</v>
      </c>
      <c r="I23" s="411"/>
      <c r="J23" s="411"/>
      <c r="K23" s="17"/>
      <c r="L23" s="17"/>
      <c r="M23" s="17"/>
      <c r="N23" s="17"/>
      <c r="O23" s="17"/>
    </row>
    <row r="24" spans="1:15" x14ac:dyDescent="0.25">
      <c r="A24" s="376" t="s">
        <v>9</v>
      </c>
      <c r="B24" s="377"/>
      <c r="C24" s="376" t="s">
        <v>43</v>
      </c>
      <c r="D24" s="377"/>
      <c r="E24" s="431">
        <v>1.4999999999999999E-2</v>
      </c>
      <c r="F24" s="431"/>
      <c r="G24" s="431"/>
      <c r="H24" s="411">
        <f>E24*(E11+H18)</f>
        <v>30.932385284999995</v>
      </c>
      <c r="I24" s="411"/>
      <c r="J24" s="411"/>
      <c r="K24" s="17"/>
      <c r="L24" s="17"/>
      <c r="M24" s="17"/>
      <c r="N24" s="17"/>
      <c r="O24" s="17"/>
    </row>
    <row r="25" spans="1:15" x14ac:dyDescent="0.25">
      <c r="A25" s="376" t="s">
        <v>10</v>
      </c>
      <c r="B25" s="377"/>
      <c r="C25" s="376" t="s">
        <v>44</v>
      </c>
      <c r="D25" s="377"/>
      <c r="E25" s="431">
        <v>0.01</v>
      </c>
      <c r="F25" s="431"/>
      <c r="G25" s="431"/>
      <c r="H25" s="411">
        <f>E25*(E11+H18)</f>
        <v>20.621590189999999</v>
      </c>
      <c r="I25" s="411"/>
      <c r="J25" s="411"/>
      <c r="K25" s="17"/>
      <c r="L25" s="17"/>
      <c r="M25" s="17"/>
      <c r="N25" s="17"/>
      <c r="O25" s="17"/>
    </row>
    <row r="26" spans="1:15" x14ac:dyDescent="0.25">
      <c r="A26" s="376" t="s">
        <v>11</v>
      </c>
      <c r="B26" s="377"/>
      <c r="C26" s="376" t="s">
        <v>6</v>
      </c>
      <c r="D26" s="377"/>
      <c r="E26" s="431">
        <v>6.0000000000000001E-3</v>
      </c>
      <c r="F26" s="431"/>
      <c r="G26" s="431"/>
      <c r="H26" s="411">
        <f>E26*(E11+H18)</f>
        <v>12.372954113999999</v>
      </c>
      <c r="I26" s="411"/>
      <c r="J26" s="411"/>
      <c r="K26" s="17"/>
      <c r="L26" s="17"/>
      <c r="M26" s="17"/>
      <c r="N26" s="17"/>
      <c r="O26" s="17"/>
    </row>
    <row r="27" spans="1:15" x14ac:dyDescent="0.25">
      <c r="A27" s="376" t="s">
        <v>39</v>
      </c>
      <c r="B27" s="377"/>
      <c r="C27" s="376" t="s">
        <v>5</v>
      </c>
      <c r="D27" s="377"/>
      <c r="E27" s="431">
        <v>2E-3</v>
      </c>
      <c r="F27" s="431"/>
      <c r="G27" s="431"/>
      <c r="H27" s="411">
        <f>E27*(E11+H18)</f>
        <v>4.1243180379999993</v>
      </c>
      <c r="I27" s="411"/>
      <c r="J27" s="411"/>
      <c r="K27" s="17"/>
      <c r="L27" s="17"/>
      <c r="M27" s="17"/>
      <c r="N27" s="17"/>
      <c r="O27" s="17"/>
    </row>
    <row r="28" spans="1:15" x14ac:dyDescent="0.25">
      <c r="A28" s="284" t="s">
        <v>40</v>
      </c>
      <c r="B28" s="285"/>
      <c r="C28" s="376" t="s">
        <v>4</v>
      </c>
      <c r="D28" s="445"/>
      <c r="E28" s="432">
        <v>0.08</v>
      </c>
      <c r="F28" s="433"/>
      <c r="G28" s="434"/>
      <c r="H28" s="411">
        <f>E28*(E11+H18)</f>
        <v>164.97272151999999</v>
      </c>
      <c r="I28" s="411"/>
      <c r="J28" s="411"/>
      <c r="K28" s="17"/>
      <c r="L28" s="17"/>
      <c r="M28" s="17"/>
      <c r="N28" s="17"/>
      <c r="O28" s="17"/>
    </row>
    <row r="29" spans="1:15" x14ac:dyDescent="0.25">
      <c r="A29" s="405" t="s">
        <v>36</v>
      </c>
      <c r="B29" s="405"/>
      <c r="C29" s="405"/>
      <c r="D29" s="405"/>
      <c r="E29" s="397">
        <f>SUM(E21:G28)</f>
        <v>0.34800000000000003</v>
      </c>
      <c r="F29" s="398"/>
      <c r="G29" s="399"/>
      <c r="H29" s="400">
        <f>SUM(H21:J28)</f>
        <v>717.63133861199981</v>
      </c>
      <c r="I29" s="400"/>
      <c r="J29" s="400"/>
      <c r="K29" s="17"/>
      <c r="L29" s="17"/>
      <c r="M29" s="17"/>
      <c r="N29" s="17"/>
      <c r="O29" s="17"/>
    </row>
    <row r="30" spans="1:15" x14ac:dyDescent="0.25">
      <c r="A30" s="435" t="s">
        <v>48</v>
      </c>
      <c r="B30" s="435"/>
      <c r="C30" s="435"/>
      <c r="D30" s="435"/>
      <c r="E30" s="435"/>
      <c r="F30" s="435"/>
      <c r="G30" s="435"/>
      <c r="H30" s="435"/>
      <c r="I30" s="435"/>
      <c r="J30" s="435"/>
      <c r="K30" s="17"/>
      <c r="L30" s="17"/>
      <c r="M30" s="17"/>
      <c r="N30" s="17"/>
      <c r="O30" s="17"/>
    </row>
    <row r="31" spans="1:15" x14ac:dyDescent="0.25">
      <c r="A31" s="376" t="s">
        <v>2</v>
      </c>
      <c r="B31" s="377"/>
      <c r="C31" s="436" t="s">
        <v>46</v>
      </c>
      <c r="D31" s="437"/>
      <c r="E31" s="438"/>
      <c r="F31" s="438"/>
      <c r="G31" s="438"/>
      <c r="H31" s="411">
        <f>(3.9*2*25.5)-6%*E5</f>
        <v>108.70020000000001</v>
      </c>
      <c r="I31" s="411"/>
      <c r="J31" s="411"/>
      <c r="K31" s="17"/>
      <c r="L31" s="17"/>
      <c r="M31" s="17"/>
      <c r="N31" s="17"/>
      <c r="O31" s="17"/>
    </row>
    <row r="32" spans="1:15" x14ac:dyDescent="0.25">
      <c r="A32" s="376" t="s">
        <v>7</v>
      </c>
      <c r="B32" s="377"/>
      <c r="C32" s="376" t="s">
        <v>47</v>
      </c>
      <c r="D32" s="377"/>
      <c r="E32" s="431"/>
      <c r="F32" s="431"/>
      <c r="G32" s="431"/>
      <c r="H32" s="411">
        <f>12.5*25.5-20%</f>
        <v>318.55</v>
      </c>
      <c r="I32" s="411"/>
      <c r="J32" s="411"/>
      <c r="K32" s="17"/>
      <c r="L32" s="17"/>
      <c r="M32" s="17"/>
      <c r="N32" s="17"/>
      <c r="O32" s="17"/>
    </row>
    <row r="33" spans="1:15" x14ac:dyDescent="0.25">
      <c r="A33" s="376" t="s">
        <v>8</v>
      </c>
      <c r="B33" s="377"/>
      <c r="C33" s="225" t="s">
        <v>49</v>
      </c>
      <c r="D33" s="227"/>
      <c r="E33" s="431"/>
      <c r="F33" s="431"/>
      <c r="G33" s="431"/>
      <c r="H33" s="411"/>
      <c r="I33" s="411"/>
      <c r="J33" s="411"/>
      <c r="K33" s="17"/>
      <c r="L33" s="17"/>
      <c r="M33" s="17"/>
      <c r="N33" s="17"/>
      <c r="O33" s="17"/>
    </row>
    <row r="34" spans="1:15" x14ac:dyDescent="0.25">
      <c r="A34" s="376" t="s">
        <v>9</v>
      </c>
      <c r="B34" s="377"/>
      <c r="C34" s="284" t="s">
        <v>28</v>
      </c>
      <c r="D34" s="285"/>
      <c r="E34" s="431"/>
      <c r="F34" s="431"/>
      <c r="G34" s="431"/>
      <c r="H34" s="411"/>
      <c r="I34" s="411"/>
      <c r="J34" s="411"/>
      <c r="K34" s="17"/>
      <c r="L34" s="17"/>
      <c r="M34" s="17"/>
      <c r="N34" s="17"/>
      <c r="O34" s="17"/>
    </row>
    <row r="35" spans="1:15" x14ac:dyDescent="0.25">
      <c r="A35" s="425" t="s">
        <v>38</v>
      </c>
      <c r="B35" s="426"/>
      <c r="C35" s="426"/>
      <c r="D35" s="426"/>
      <c r="E35" s="426"/>
      <c r="F35" s="426"/>
      <c r="G35" s="427"/>
      <c r="H35" s="400">
        <f>SUM(H31:J34)</f>
        <v>427.25020000000001</v>
      </c>
      <c r="I35" s="400"/>
      <c r="J35" s="400"/>
      <c r="K35" s="17"/>
      <c r="L35" s="17"/>
      <c r="M35" s="17"/>
      <c r="N35" s="17"/>
      <c r="O35" s="17"/>
    </row>
    <row r="36" spans="1:15" x14ac:dyDescent="0.25">
      <c r="A36" s="412" t="s">
        <v>72</v>
      </c>
      <c r="B36" s="412"/>
      <c r="C36" s="412"/>
      <c r="D36" s="412"/>
      <c r="E36" s="413">
        <f>H18+H29+H35</f>
        <v>1494.7105576119998</v>
      </c>
      <c r="F36" s="414"/>
      <c r="G36" s="414"/>
      <c r="H36" s="414"/>
      <c r="I36" s="414"/>
      <c r="J36" s="414"/>
      <c r="K36" s="17"/>
      <c r="L36" s="17"/>
      <c r="M36" s="17"/>
      <c r="N36" s="17"/>
      <c r="O36" s="17"/>
    </row>
    <row r="37" spans="1:15" ht="6.75" customHeight="1" x14ac:dyDescent="0.25">
      <c r="A37" s="428"/>
      <c r="B37" s="429"/>
      <c r="C37" s="429"/>
      <c r="D37" s="429"/>
      <c r="E37" s="429"/>
      <c r="F37" s="429"/>
      <c r="G37" s="429"/>
      <c r="H37" s="429"/>
      <c r="I37" s="429"/>
      <c r="J37" s="430"/>
      <c r="K37" s="17"/>
      <c r="L37" s="17"/>
      <c r="M37" s="17"/>
      <c r="N37" s="17"/>
      <c r="O37" s="17"/>
    </row>
    <row r="38" spans="1:15" x14ac:dyDescent="0.25">
      <c r="A38" s="416" t="s">
        <v>174</v>
      </c>
      <c r="B38" s="416"/>
      <c r="C38" s="416"/>
      <c r="D38" s="416"/>
      <c r="E38" s="416"/>
      <c r="F38" s="416"/>
      <c r="G38" s="416"/>
      <c r="H38" s="416"/>
      <c r="I38" s="416"/>
      <c r="J38" s="416"/>
      <c r="K38" s="17"/>
      <c r="L38" s="17"/>
      <c r="M38" s="17"/>
      <c r="N38" s="17"/>
      <c r="O38" s="17"/>
    </row>
    <row r="39" spans="1:15" x14ac:dyDescent="0.25">
      <c r="A39" s="286" t="s">
        <v>2</v>
      </c>
      <c r="B39" s="287"/>
      <c r="C39" s="286" t="s">
        <v>51</v>
      </c>
      <c r="D39" s="287"/>
      <c r="E39" s="116"/>
      <c r="F39" s="118"/>
      <c r="G39" s="117"/>
      <c r="H39" s="402">
        <f>E11/12*5%</f>
        <v>7.1347083333333332</v>
      </c>
      <c r="I39" s="403"/>
      <c r="J39" s="287"/>
      <c r="K39" s="17"/>
      <c r="L39" s="17"/>
      <c r="M39" s="17"/>
      <c r="N39" s="17"/>
      <c r="O39" s="17"/>
    </row>
    <row r="40" spans="1:15" x14ac:dyDescent="0.25">
      <c r="A40" s="286" t="s">
        <v>7</v>
      </c>
      <c r="B40" s="287"/>
      <c r="C40" s="286" t="s">
        <v>52</v>
      </c>
      <c r="D40" s="287"/>
      <c r="E40" s="116"/>
      <c r="F40" s="118"/>
      <c r="G40" s="117"/>
      <c r="H40" s="402">
        <f>H39*8%</f>
        <v>0.57077666666666671</v>
      </c>
      <c r="I40" s="403"/>
      <c r="J40" s="287"/>
      <c r="K40" s="17"/>
      <c r="L40" s="17"/>
      <c r="M40" s="17"/>
      <c r="N40" s="17"/>
      <c r="O40" s="17"/>
    </row>
    <row r="41" spans="1:15" ht="27.75" customHeight="1" x14ac:dyDescent="0.25">
      <c r="A41" s="261" t="s">
        <v>8</v>
      </c>
      <c r="B41" s="262"/>
      <c r="C41" s="261" t="s">
        <v>53</v>
      </c>
      <c r="D41" s="262"/>
      <c r="E41" s="406"/>
      <c r="F41" s="407"/>
      <c r="G41" s="408"/>
      <c r="H41" s="401">
        <f>E41*E11</f>
        <v>0</v>
      </c>
      <c r="I41" s="401"/>
      <c r="J41" s="401"/>
      <c r="K41" s="17"/>
      <c r="L41" s="17"/>
      <c r="M41" s="17"/>
      <c r="N41" s="17"/>
      <c r="O41" s="17"/>
    </row>
    <row r="42" spans="1:15" x14ac:dyDescent="0.25">
      <c r="A42" s="409" t="s">
        <v>9</v>
      </c>
      <c r="B42" s="409"/>
      <c r="C42" s="376" t="s">
        <v>54</v>
      </c>
      <c r="D42" s="377"/>
      <c r="E42" s="410"/>
      <c r="F42" s="410"/>
      <c r="G42" s="410"/>
      <c r="H42" s="411">
        <f>E11/30/12*7*100%</f>
        <v>33.295305555555558</v>
      </c>
      <c r="I42" s="411"/>
      <c r="J42" s="411"/>
      <c r="K42" s="17"/>
      <c r="L42" s="17"/>
      <c r="M42" s="17"/>
      <c r="N42" s="17"/>
      <c r="O42" s="17"/>
    </row>
    <row r="43" spans="1:15" ht="27.75" customHeight="1" x14ac:dyDescent="0.25">
      <c r="A43" s="409" t="s">
        <v>10</v>
      </c>
      <c r="B43" s="409"/>
      <c r="C43" s="284" t="s">
        <v>83</v>
      </c>
      <c r="D43" s="285"/>
      <c r="E43" s="410"/>
      <c r="F43" s="410"/>
      <c r="G43" s="410"/>
      <c r="H43" s="411">
        <f>H42*39.8%</f>
        <v>13.25153161111111</v>
      </c>
      <c r="I43" s="411"/>
      <c r="J43" s="411"/>
      <c r="K43" s="17"/>
      <c r="L43" s="17"/>
      <c r="M43" s="17"/>
      <c r="N43" s="17"/>
      <c r="O43" s="17"/>
    </row>
    <row r="44" spans="1:15" ht="28.5" customHeight="1" x14ac:dyDescent="0.25">
      <c r="A44" s="376" t="s">
        <v>11</v>
      </c>
      <c r="B44" s="377"/>
      <c r="C44" s="273" t="s">
        <v>53</v>
      </c>
      <c r="D44" s="274"/>
      <c r="E44" s="417"/>
      <c r="F44" s="418"/>
      <c r="G44" s="419"/>
      <c r="H44" s="420">
        <f>E11*5%</f>
        <v>85.616500000000002</v>
      </c>
      <c r="I44" s="421"/>
      <c r="J44" s="422"/>
      <c r="K44" s="17"/>
      <c r="L44" s="17"/>
      <c r="M44" s="17"/>
      <c r="N44" s="17"/>
      <c r="O44" s="17"/>
    </row>
    <row r="45" spans="1:15" x14ac:dyDescent="0.25">
      <c r="A45" s="405" t="s">
        <v>36</v>
      </c>
      <c r="B45" s="405"/>
      <c r="C45" s="405"/>
      <c r="D45" s="405"/>
      <c r="E45" s="397"/>
      <c r="F45" s="398"/>
      <c r="G45" s="399"/>
      <c r="H45" s="400">
        <f>SUM(H39:J44)</f>
        <v>139.86882216666666</v>
      </c>
      <c r="I45" s="400"/>
      <c r="J45" s="400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6" t="s">
        <v>173</v>
      </c>
      <c r="B47" s="416"/>
      <c r="C47" s="416"/>
      <c r="D47" s="416"/>
      <c r="E47" s="416"/>
      <c r="F47" s="416"/>
      <c r="G47" s="416"/>
      <c r="H47" s="416"/>
      <c r="I47" s="416"/>
      <c r="J47" s="416"/>
      <c r="K47" s="17"/>
      <c r="L47" s="17"/>
      <c r="M47" s="17"/>
      <c r="N47" s="17"/>
      <c r="O47" s="17"/>
    </row>
    <row r="48" spans="1:15" x14ac:dyDescent="0.25">
      <c r="A48" s="286" t="s">
        <v>2</v>
      </c>
      <c r="B48" s="287"/>
      <c r="C48" s="286" t="s">
        <v>56</v>
      </c>
      <c r="D48" s="287"/>
      <c r="E48" s="116"/>
      <c r="F48" s="118"/>
      <c r="G48" s="117"/>
      <c r="H48" s="402">
        <f>E19/12*5%</f>
        <v>3.2583333333333336E-4</v>
      </c>
      <c r="I48" s="403"/>
      <c r="J48" s="287"/>
      <c r="K48" s="17"/>
      <c r="L48" s="17"/>
      <c r="M48" s="17"/>
      <c r="N48" s="17"/>
      <c r="O48" s="17"/>
    </row>
    <row r="49" spans="1:15" x14ac:dyDescent="0.25">
      <c r="A49" s="286" t="s">
        <v>7</v>
      </c>
      <c r="B49" s="287"/>
      <c r="C49" s="286" t="s">
        <v>57</v>
      </c>
      <c r="D49" s="287"/>
      <c r="E49" s="116"/>
      <c r="F49" s="118"/>
      <c r="G49" s="117"/>
      <c r="H49" s="402">
        <f>E11/30/12</f>
        <v>4.7564722222222224</v>
      </c>
      <c r="I49" s="403"/>
      <c r="J49" s="287"/>
      <c r="K49" s="17"/>
      <c r="L49" s="17"/>
      <c r="M49" s="17"/>
      <c r="N49" s="17"/>
      <c r="O49" s="17"/>
    </row>
    <row r="50" spans="1:15" x14ac:dyDescent="0.25">
      <c r="A50" s="261" t="s">
        <v>8</v>
      </c>
      <c r="B50" s="262"/>
      <c r="C50" s="261" t="s">
        <v>58</v>
      </c>
      <c r="D50" s="262"/>
      <c r="E50" s="406"/>
      <c r="F50" s="407"/>
      <c r="G50" s="408"/>
      <c r="H50" s="401">
        <f>E11/30/12*5*1.5%</f>
        <v>0.35673541666666664</v>
      </c>
      <c r="I50" s="401"/>
      <c r="J50" s="401"/>
      <c r="K50" s="17"/>
      <c r="L50" s="17"/>
      <c r="M50" s="17"/>
      <c r="N50" s="17"/>
      <c r="O50" s="17"/>
    </row>
    <row r="51" spans="1:15" x14ac:dyDescent="0.25">
      <c r="A51" s="409" t="s">
        <v>9</v>
      </c>
      <c r="B51" s="409"/>
      <c r="C51" s="376" t="s">
        <v>59</v>
      </c>
      <c r="D51" s="377"/>
      <c r="E51" s="410"/>
      <c r="F51" s="410"/>
      <c r="G51" s="410"/>
      <c r="H51" s="411">
        <f>E11/30/12*15*8%</f>
        <v>5.7077666666666662</v>
      </c>
      <c r="I51" s="411"/>
      <c r="J51" s="411"/>
      <c r="K51" s="17"/>
      <c r="L51" s="17"/>
      <c r="M51" s="17"/>
      <c r="N51" s="17"/>
      <c r="O51" s="17"/>
    </row>
    <row r="52" spans="1:15" x14ac:dyDescent="0.25">
      <c r="A52" s="409" t="s">
        <v>10</v>
      </c>
      <c r="B52" s="409"/>
      <c r="C52" s="284" t="s">
        <v>60</v>
      </c>
      <c r="D52" s="285"/>
      <c r="E52" s="410"/>
      <c r="F52" s="410"/>
      <c r="G52" s="410"/>
      <c r="H52" s="411">
        <f>E19*5%</f>
        <v>3.9100000000000003E-3</v>
      </c>
      <c r="I52" s="411"/>
      <c r="J52" s="411"/>
      <c r="K52" s="17"/>
      <c r="L52" s="17"/>
      <c r="M52" s="17"/>
      <c r="N52" s="17"/>
      <c r="O52" s="17"/>
    </row>
    <row r="53" spans="1:15" x14ac:dyDescent="0.25">
      <c r="A53" s="409" t="s">
        <v>11</v>
      </c>
      <c r="B53" s="409"/>
      <c r="C53" s="284" t="s">
        <v>61</v>
      </c>
      <c r="D53" s="285"/>
      <c r="E53" s="410"/>
      <c r="F53" s="410"/>
      <c r="G53" s="410"/>
      <c r="H53" s="411">
        <f>E11/30/12*5*40%</f>
        <v>9.5129444444444449</v>
      </c>
      <c r="I53" s="411"/>
      <c r="J53" s="411"/>
      <c r="K53" s="17"/>
      <c r="L53" s="17"/>
      <c r="M53" s="17"/>
      <c r="N53" s="17"/>
      <c r="O53" s="17"/>
    </row>
    <row r="54" spans="1:15" ht="27.75" customHeight="1" x14ac:dyDescent="0.25">
      <c r="A54" s="409" t="s">
        <v>39</v>
      </c>
      <c r="B54" s="409"/>
      <c r="C54" s="284" t="s">
        <v>62</v>
      </c>
      <c r="D54" s="285"/>
      <c r="E54" s="410"/>
      <c r="F54" s="410"/>
      <c r="G54" s="410"/>
      <c r="H54" s="411">
        <f>SUM(H48:J53)*39.8%</f>
        <v>8.094585524166666</v>
      </c>
      <c r="I54" s="411"/>
      <c r="J54" s="411"/>
      <c r="K54" s="17"/>
      <c r="L54" s="17"/>
      <c r="M54" s="17"/>
      <c r="N54" s="17"/>
      <c r="O54" s="17"/>
    </row>
    <row r="55" spans="1:15" x14ac:dyDescent="0.25">
      <c r="A55" s="405" t="s">
        <v>36</v>
      </c>
      <c r="B55" s="405"/>
      <c r="C55" s="405"/>
      <c r="D55" s="405"/>
      <c r="E55" s="397"/>
      <c r="F55" s="398"/>
      <c r="G55" s="399"/>
      <c r="H55" s="400">
        <f>SUM(H48:J54)</f>
        <v>28.432740107500003</v>
      </c>
      <c r="I55" s="400"/>
      <c r="J55" s="400"/>
      <c r="K55" s="17"/>
      <c r="L55" s="17"/>
      <c r="M55" s="17"/>
      <c r="N55" s="17"/>
      <c r="O55" s="17"/>
    </row>
    <row r="56" spans="1:15" x14ac:dyDescent="0.25">
      <c r="A56" s="404" t="s">
        <v>172</v>
      </c>
      <c r="B56" s="404"/>
      <c r="C56" s="404"/>
      <c r="D56" s="404"/>
      <c r="E56" s="404"/>
      <c r="F56" s="404"/>
      <c r="G56" s="404"/>
      <c r="H56" s="404"/>
      <c r="I56" s="404"/>
      <c r="J56" s="404"/>
      <c r="K56" s="17"/>
      <c r="L56" s="17"/>
      <c r="M56" s="17"/>
      <c r="N56" s="17"/>
      <c r="O56" s="17"/>
    </row>
    <row r="57" spans="1:15" ht="32.25" customHeight="1" x14ac:dyDescent="0.25">
      <c r="A57" s="286" t="s">
        <v>2</v>
      </c>
      <c r="B57" s="287"/>
      <c r="C57" s="286" t="s">
        <v>64</v>
      </c>
      <c r="D57" s="287"/>
      <c r="E57" s="116"/>
      <c r="F57" s="118"/>
      <c r="G57" s="117"/>
      <c r="H57" s="402">
        <f>((((E11+(E11/3))*0.3333)/12)*2%)</f>
        <v>1.2682657533333332</v>
      </c>
      <c r="I57" s="403"/>
      <c r="J57" s="287"/>
      <c r="K57" s="17"/>
      <c r="L57" s="17"/>
      <c r="M57" s="17"/>
      <c r="N57" s="17"/>
      <c r="O57" s="17"/>
    </row>
    <row r="58" spans="1:15" ht="30.75" customHeight="1" x14ac:dyDescent="0.25">
      <c r="A58" s="286" t="s">
        <v>7</v>
      </c>
      <c r="B58" s="287"/>
      <c r="C58" s="286" t="s">
        <v>65</v>
      </c>
      <c r="D58" s="287"/>
      <c r="E58" s="116"/>
      <c r="F58" s="118"/>
      <c r="G58" s="117"/>
      <c r="H58" s="402">
        <f>H57*39.8%</f>
        <v>0.50476976982666655</v>
      </c>
      <c r="I58" s="403"/>
      <c r="J58" s="287"/>
      <c r="K58" s="17"/>
      <c r="L58" s="17"/>
      <c r="M58" s="17"/>
      <c r="N58" s="17"/>
      <c r="O58" s="17"/>
    </row>
    <row r="59" spans="1:15" ht="32.25" customHeight="1" x14ac:dyDescent="0.25">
      <c r="A59" s="261" t="s">
        <v>8</v>
      </c>
      <c r="B59" s="262"/>
      <c r="C59" s="286" t="s">
        <v>66</v>
      </c>
      <c r="D59" s="287"/>
      <c r="E59" s="406"/>
      <c r="F59" s="407"/>
      <c r="G59" s="408"/>
      <c r="H59" s="401">
        <f>(((E11+H16)*0.333)*2%)*39.8%</f>
        <v>4.9169241634705196</v>
      </c>
      <c r="I59" s="401"/>
      <c r="J59" s="401"/>
      <c r="K59" s="17"/>
      <c r="L59" s="17"/>
      <c r="M59" s="17"/>
      <c r="N59" s="17"/>
      <c r="O59" s="17"/>
    </row>
    <row r="60" spans="1:15" x14ac:dyDescent="0.25">
      <c r="A60" s="409" t="s">
        <v>9</v>
      </c>
      <c r="B60" s="409"/>
      <c r="C60" s="376" t="s">
        <v>67</v>
      </c>
      <c r="D60" s="377"/>
      <c r="E60" s="410"/>
      <c r="F60" s="410"/>
      <c r="G60" s="410"/>
      <c r="H60" s="411"/>
      <c r="I60" s="411"/>
      <c r="J60" s="411"/>
      <c r="K60" s="17"/>
      <c r="L60" s="17"/>
      <c r="M60" s="17"/>
      <c r="N60" s="17"/>
      <c r="O60" s="17"/>
    </row>
    <row r="61" spans="1:15" x14ac:dyDescent="0.25">
      <c r="A61" s="405" t="s">
        <v>36</v>
      </c>
      <c r="B61" s="405"/>
      <c r="C61" s="405"/>
      <c r="D61" s="405"/>
      <c r="E61" s="397"/>
      <c r="F61" s="398"/>
      <c r="G61" s="399"/>
      <c r="H61" s="400">
        <f>SUM(H57:J60)</f>
        <v>6.6899596866305195</v>
      </c>
      <c r="I61" s="400"/>
      <c r="J61" s="400"/>
      <c r="K61" s="17"/>
      <c r="L61" s="17"/>
      <c r="M61" s="17"/>
      <c r="N61" s="17"/>
      <c r="O61" s="17"/>
    </row>
    <row r="62" spans="1:15" x14ac:dyDescent="0.25">
      <c r="A62" s="404" t="s">
        <v>171</v>
      </c>
      <c r="B62" s="404"/>
      <c r="C62" s="404"/>
      <c r="D62" s="404"/>
      <c r="E62" s="404"/>
      <c r="F62" s="404"/>
      <c r="G62" s="404"/>
      <c r="H62" s="404"/>
      <c r="I62" s="404"/>
      <c r="J62" s="404"/>
      <c r="K62" s="17"/>
      <c r="L62" s="17"/>
      <c r="M62" s="17"/>
      <c r="N62" s="17"/>
      <c r="O62" s="17"/>
    </row>
    <row r="63" spans="1:15" ht="29.25" customHeight="1" x14ac:dyDescent="0.25">
      <c r="A63" s="286" t="s">
        <v>2</v>
      </c>
      <c r="B63" s="287"/>
      <c r="C63" s="286" t="s">
        <v>69</v>
      </c>
      <c r="D63" s="287"/>
      <c r="E63" s="116"/>
      <c r="F63" s="118"/>
      <c r="G63" s="117"/>
      <c r="H63" s="402">
        <f>((((E17+(E17/3))*0.3333)/12)*2%)</f>
        <v>8.9620666666666654E-5</v>
      </c>
      <c r="I63" s="403"/>
      <c r="J63" s="287"/>
      <c r="K63" s="17"/>
      <c r="L63" s="17"/>
      <c r="M63" s="17"/>
      <c r="N63" s="17"/>
      <c r="O63" s="17"/>
    </row>
    <row r="64" spans="1:15" ht="29.25" customHeight="1" x14ac:dyDescent="0.25">
      <c r="A64" s="286" t="s">
        <v>7</v>
      </c>
      <c r="B64" s="287"/>
      <c r="C64" s="286" t="s">
        <v>70</v>
      </c>
      <c r="D64" s="287"/>
      <c r="E64" s="116"/>
      <c r="F64" s="118"/>
      <c r="G64" s="117"/>
      <c r="H64" s="402">
        <f>H63*39.8%</f>
        <v>3.5669025333333325E-5</v>
      </c>
      <c r="I64" s="403"/>
      <c r="J64" s="287"/>
      <c r="K64" s="17"/>
      <c r="L64" s="17"/>
      <c r="M64" s="17"/>
      <c r="N64" s="17"/>
      <c r="O64" s="17"/>
    </row>
    <row r="65" spans="1:15" x14ac:dyDescent="0.25">
      <c r="A65" s="405" t="s">
        <v>36</v>
      </c>
      <c r="B65" s="405"/>
      <c r="C65" s="405"/>
      <c r="D65" s="405"/>
      <c r="E65" s="397"/>
      <c r="F65" s="398"/>
      <c r="G65" s="399"/>
      <c r="H65" s="400">
        <f>SUM(H63:J64)</f>
        <v>1.2528969199999997E-4</v>
      </c>
      <c r="I65" s="400"/>
      <c r="J65" s="400"/>
      <c r="K65" s="17"/>
      <c r="L65" s="17"/>
      <c r="M65" s="17"/>
      <c r="N65" s="17"/>
      <c r="O65" s="17"/>
    </row>
    <row r="66" spans="1:15" x14ac:dyDescent="0.25">
      <c r="A66" s="412" t="s">
        <v>71</v>
      </c>
      <c r="B66" s="412"/>
      <c r="C66" s="412"/>
      <c r="D66" s="412"/>
      <c r="E66" s="413">
        <f>H65+H61+H55</f>
        <v>35.122825083822519</v>
      </c>
      <c r="F66" s="414"/>
      <c r="G66" s="414"/>
      <c r="H66" s="414"/>
      <c r="I66" s="414"/>
      <c r="J66" s="414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6" t="s">
        <v>73</v>
      </c>
      <c r="B68" s="416"/>
      <c r="C68" s="416"/>
      <c r="D68" s="416"/>
      <c r="E68" s="416"/>
      <c r="F68" s="416"/>
      <c r="G68" s="416"/>
      <c r="H68" s="416"/>
      <c r="I68" s="416"/>
      <c r="J68" s="416"/>
      <c r="K68" s="17"/>
      <c r="L68" s="17"/>
      <c r="M68" s="17"/>
      <c r="N68" s="17"/>
      <c r="O68" s="17"/>
    </row>
    <row r="69" spans="1:15" x14ac:dyDescent="0.25">
      <c r="A69" s="286" t="s">
        <v>2</v>
      </c>
      <c r="B69" s="287"/>
      <c r="C69" s="286" t="s">
        <v>74</v>
      </c>
      <c r="D69" s="287"/>
      <c r="E69" s="286"/>
      <c r="F69" s="403"/>
      <c r="G69" s="287"/>
      <c r="H69" s="402">
        <v>90</v>
      </c>
      <c r="I69" s="403"/>
      <c r="J69" s="287"/>
      <c r="K69" s="17"/>
      <c r="L69" s="17"/>
      <c r="M69" s="17"/>
      <c r="N69" s="17"/>
      <c r="O69" s="17"/>
    </row>
    <row r="70" spans="1:15" x14ac:dyDescent="0.25">
      <c r="A70" s="286" t="s">
        <v>7</v>
      </c>
      <c r="B70" s="287"/>
      <c r="C70" s="286" t="s">
        <v>75</v>
      </c>
      <c r="D70" s="287"/>
      <c r="E70" s="116"/>
      <c r="F70" s="118"/>
      <c r="G70" s="117"/>
      <c r="H70" s="402">
        <f>1980/12</f>
        <v>165</v>
      </c>
      <c r="I70" s="403"/>
      <c r="J70" s="287"/>
      <c r="K70" s="17"/>
      <c r="L70" s="17"/>
      <c r="M70" s="17"/>
      <c r="N70" s="17"/>
      <c r="O70" s="17"/>
    </row>
    <row r="71" spans="1:15" x14ac:dyDescent="0.25">
      <c r="A71" s="261" t="s">
        <v>8</v>
      </c>
      <c r="B71" s="262"/>
      <c r="C71" s="261" t="s">
        <v>76</v>
      </c>
      <c r="D71" s="262"/>
      <c r="E71" s="406"/>
      <c r="F71" s="407"/>
      <c r="G71" s="408"/>
      <c r="H71" s="401">
        <f>3000/120</f>
        <v>25</v>
      </c>
      <c r="I71" s="401"/>
      <c r="J71" s="401"/>
      <c r="K71" s="17"/>
      <c r="L71" s="17"/>
      <c r="M71" s="17"/>
      <c r="N71" s="17"/>
      <c r="O71" s="17"/>
    </row>
    <row r="72" spans="1:15" x14ac:dyDescent="0.25">
      <c r="A72" s="409" t="s">
        <v>9</v>
      </c>
      <c r="B72" s="409"/>
      <c r="C72" s="376" t="s">
        <v>28</v>
      </c>
      <c r="D72" s="377"/>
      <c r="E72" s="410"/>
      <c r="F72" s="410"/>
      <c r="G72" s="410"/>
      <c r="H72" s="411">
        <f>E30/30/12*15*8%</f>
        <v>0</v>
      </c>
      <c r="I72" s="411"/>
      <c r="J72" s="411"/>
      <c r="K72" s="17"/>
      <c r="L72" s="17"/>
      <c r="M72" s="17"/>
      <c r="N72" s="17"/>
      <c r="O72" s="17"/>
    </row>
    <row r="73" spans="1:15" x14ac:dyDescent="0.25">
      <c r="A73" s="405" t="s">
        <v>36</v>
      </c>
      <c r="B73" s="405"/>
      <c r="C73" s="405"/>
      <c r="D73" s="405"/>
      <c r="E73" s="397"/>
      <c r="F73" s="398"/>
      <c r="G73" s="399"/>
      <c r="H73" s="400">
        <f>SUM(H69:J72)</f>
        <v>280</v>
      </c>
      <c r="I73" s="400"/>
      <c r="J73" s="400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6" t="s">
        <v>84</v>
      </c>
      <c r="B75" s="416"/>
      <c r="C75" s="416"/>
      <c r="D75" s="416"/>
      <c r="E75" s="416"/>
      <c r="F75" s="416"/>
      <c r="G75" s="416"/>
      <c r="H75" s="416"/>
      <c r="I75" s="416"/>
      <c r="J75" s="416"/>
      <c r="K75" s="17"/>
      <c r="L75" s="17"/>
      <c r="M75" s="17"/>
      <c r="N75" s="17"/>
      <c r="O75" s="17"/>
    </row>
    <row r="76" spans="1:15" x14ac:dyDescent="0.25">
      <c r="A76" s="286" t="s">
        <v>2</v>
      </c>
      <c r="B76" s="287"/>
      <c r="C76" s="286" t="s">
        <v>77</v>
      </c>
      <c r="D76" s="287"/>
      <c r="E76" s="415">
        <v>7.0000000000000007E-2</v>
      </c>
      <c r="F76" s="403"/>
      <c r="G76" s="287"/>
      <c r="H76" s="402">
        <f>(H73+E66+H45+E36+E11)*E76</f>
        <v>256.34225434037427</v>
      </c>
      <c r="I76" s="403"/>
      <c r="J76" s="287"/>
      <c r="K76" s="17"/>
      <c r="L76" s="17"/>
      <c r="M76" s="17"/>
      <c r="N76" s="17"/>
      <c r="O76" s="17"/>
    </row>
    <row r="77" spans="1:15" x14ac:dyDescent="0.25">
      <c r="A77" s="286" t="s">
        <v>7</v>
      </c>
      <c r="B77" s="287"/>
      <c r="C77" s="286" t="s">
        <v>12</v>
      </c>
      <c r="D77" s="287"/>
      <c r="E77" s="415">
        <v>7.577530628885254E-2</v>
      </c>
      <c r="F77" s="403"/>
      <c r="G77" s="287"/>
      <c r="H77" s="402">
        <f>E77*(H73+E66+H45+E36+E11)</f>
        <v>277.49161196309711</v>
      </c>
      <c r="I77" s="403"/>
      <c r="J77" s="287"/>
      <c r="K77" s="17"/>
      <c r="L77" s="17"/>
      <c r="M77" s="17"/>
      <c r="N77" s="17"/>
      <c r="O77" s="17"/>
    </row>
    <row r="78" spans="1:15" x14ac:dyDescent="0.25">
      <c r="A78" s="261" t="s">
        <v>8</v>
      </c>
      <c r="B78" s="262"/>
      <c r="C78" s="261" t="s">
        <v>78</v>
      </c>
      <c r="D78" s="262"/>
      <c r="E78" s="473">
        <v>0.85750000000000004</v>
      </c>
      <c r="F78" s="474"/>
      <c r="G78" s="475"/>
      <c r="H78" s="401">
        <f>(H73+E66+H45+E36+E11)/E78</f>
        <v>4270.5914925510069</v>
      </c>
      <c r="I78" s="401"/>
      <c r="J78" s="401"/>
      <c r="K78" s="17"/>
      <c r="L78" s="17"/>
      <c r="M78" s="17"/>
      <c r="N78" s="17"/>
      <c r="O78" s="17"/>
    </row>
    <row r="79" spans="1:15" x14ac:dyDescent="0.25">
      <c r="A79" s="409" t="s">
        <v>9</v>
      </c>
      <c r="B79" s="409"/>
      <c r="C79" s="376" t="s">
        <v>79</v>
      </c>
      <c r="D79" s="377"/>
      <c r="E79" s="410">
        <v>1.6500000000000001E-2</v>
      </c>
      <c r="F79" s="410"/>
      <c r="G79" s="410"/>
      <c r="H79" s="411">
        <f>E79*D87</f>
        <v>62.413560000000004</v>
      </c>
      <c r="I79" s="411"/>
      <c r="J79" s="411"/>
      <c r="K79" s="17"/>
      <c r="L79" s="17"/>
      <c r="M79" s="17"/>
      <c r="N79" s="17"/>
      <c r="O79" s="17"/>
    </row>
    <row r="80" spans="1:15" x14ac:dyDescent="0.25">
      <c r="A80" s="409" t="s">
        <v>9</v>
      </c>
      <c r="B80" s="409"/>
      <c r="C80" s="376" t="s">
        <v>80</v>
      </c>
      <c r="D80" s="377"/>
      <c r="E80" s="410">
        <v>7.5999999999999998E-2</v>
      </c>
      <c r="F80" s="410"/>
      <c r="G80" s="410"/>
      <c r="H80" s="411">
        <f>E80*D87</f>
        <v>287.48063999999999</v>
      </c>
      <c r="I80" s="411"/>
      <c r="J80" s="411"/>
      <c r="K80" s="17"/>
      <c r="L80" s="17"/>
      <c r="M80" s="17"/>
      <c r="N80" s="17"/>
      <c r="O80" s="17"/>
    </row>
    <row r="81" spans="1:15" x14ac:dyDescent="0.25">
      <c r="A81" s="409" t="s">
        <v>10</v>
      </c>
      <c r="B81" s="409"/>
      <c r="C81" s="376" t="s">
        <v>81</v>
      </c>
      <c r="D81" s="377"/>
      <c r="E81" s="410"/>
      <c r="F81" s="410"/>
      <c r="G81" s="410"/>
      <c r="H81" s="411"/>
      <c r="I81" s="411"/>
      <c r="J81" s="411"/>
      <c r="K81" s="17"/>
      <c r="L81" s="17"/>
      <c r="M81" s="17"/>
      <c r="N81" s="17"/>
      <c r="O81" s="17"/>
    </row>
    <row r="82" spans="1:15" x14ac:dyDescent="0.25">
      <c r="A82" s="409" t="s">
        <v>11</v>
      </c>
      <c r="B82" s="409"/>
      <c r="C82" s="376" t="s">
        <v>82</v>
      </c>
      <c r="D82" s="377"/>
      <c r="E82" s="410">
        <v>0.05</v>
      </c>
      <c r="F82" s="410"/>
      <c r="G82" s="410"/>
      <c r="H82" s="411">
        <f>E82*D87</f>
        <v>189.13200000000001</v>
      </c>
      <c r="I82" s="411"/>
      <c r="J82" s="411"/>
      <c r="K82" s="17"/>
      <c r="L82" s="17"/>
      <c r="M82" s="17"/>
      <c r="N82" s="17"/>
      <c r="O82" s="17"/>
    </row>
    <row r="83" spans="1:15" x14ac:dyDescent="0.25">
      <c r="A83" s="405" t="s">
        <v>36</v>
      </c>
      <c r="B83" s="405"/>
      <c r="C83" s="405"/>
      <c r="D83" s="405"/>
      <c r="E83" s="397"/>
      <c r="F83" s="398"/>
      <c r="G83" s="399"/>
      <c r="H83" s="400">
        <f>H76+H77+H79+H80+H82</f>
        <v>1072.8600663034713</v>
      </c>
      <c r="I83" s="400"/>
      <c r="J83" s="400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76" t="s">
        <v>85</v>
      </c>
      <c r="B85" s="476"/>
      <c r="C85" s="476"/>
      <c r="D85" s="476"/>
      <c r="E85" s="476"/>
      <c r="F85" s="476"/>
      <c r="G85" s="476"/>
      <c r="H85" s="411">
        <f>SUM(H83+H73+E66+H45+E36+E11)</f>
        <v>4734.8922711659598</v>
      </c>
      <c r="I85" s="411"/>
      <c r="J85" s="411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3782.64</v>
      </c>
    </row>
  </sheetData>
  <mergeCells count="232">
    <mergeCell ref="A1:C1"/>
    <mergeCell ref="D1:J1"/>
    <mergeCell ref="A2:J2"/>
    <mergeCell ref="A3:J3"/>
    <mergeCell ref="A4:J4"/>
    <mergeCell ref="B5:D5"/>
    <mergeCell ref="E5:J5"/>
    <mergeCell ref="B9:D9"/>
    <mergeCell ref="E9:J9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E59" sqref="C59:G59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69" t="s">
        <v>0</v>
      </c>
      <c r="B1" s="469"/>
      <c r="C1" s="469"/>
      <c r="D1" s="470" t="s">
        <v>136</v>
      </c>
      <c r="E1" s="471"/>
      <c r="F1" s="471"/>
      <c r="G1" s="471"/>
      <c r="H1" s="471"/>
      <c r="I1" s="471"/>
      <c r="J1" s="472"/>
      <c r="K1" s="17"/>
      <c r="L1" s="17"/>
      <c r="M1" s="17"/>
      <c r="N1" s="17"/>
      <c r="O1" s="17"/>
    </row>
    <row r="2" spans="1:15" x14ac:dyDescent="0.2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17"/>
      <c r="L2" s="17"/>
      <c r="M2" s="17"/>
      <c r="N2" s="17"/>
      <c r="O2" s="17"/>
    </row>
    <row r="3" spans="1:15" x14ac:dyDescent="0.25">
      <c r="A3" s="466" t="s">
        <v>30</v>
      </c>
      <c r="B3" s="467"/>
      <c r="C3" s="467"/>
      <c r="D3" s="467"/>
      <c r="E3" s="467"/>
      <c r="F3" s="467"/>
      <c r="G3" s="467"/>
      <c r="H3" s="467"/>
      <c r="I3" s="467"/>
      <c r="J3" s="468"/>
      <c r="K3" s="17"/>
      <c r="L3" s="17"/>
      <c r="M3" s="17"/>
      <c r="N3" s="17"/>
      <c r="O3" s="17"/>
    </row>
    <row r="4" spans="1:15" x14ac:dyDescent="0.25">
      <c r="A4" s="409" t="s">
        <v>31</v>
      </c>
      <c r="B4" s="409"/>
      <c r="C4" s="409"/>
      <c r="D4" s="409"/>
      <c r="E4" s="409"/>
      <c r="F4" s="409"/>
      <c r="G4" s="409"/>
      <c r="H4" s="409"/>
      <c r="I4" s="409"/>
      <c r="J4" s="409"/>
      <c r="K4" s="17"/>
      <c r="L4" s="17"/>
      <c r="M4" s="17"/>
      <c r="N4" s="17"/>
      <c r="O4" s="17"/>
    </row>
    <row r="5" spans="1:15" x14ac:dyDescent="0.25">
      <c r="A5" s="29" t="s">
        <v>2</v>
      </c>
      <c r="B5" s="456" t="s">
        <v>1</v>
      </c>
      <c r="C5" s="457"/>
      <c r="D5" s="458"/>
      <c r="E5" s="459">
        <v>1526.23</v>
      </c>
      <c r="F5" s="409"/>
      <c r="G5" s="409"/>
      <c r="H5" s="409"/>
      <c r="I5" s="409"/>
      <c r="J5" s="409"/>
      <c r="K5" s="17"/>
      <c r="L5" s="17"/>
      <c r="M5" s="17"/>
      <c r="N5" s="17"/>
      <c r="O5" s="17"/>
    </row>
    <row r="6" spans="1:15" x14ac:dyDescent="0.25">
      <c r="A6" s="29" t="s">
        <v>7</v>
      </c>
      <c r="B6" s="456" t="s">
        <v>25</v>
      </c>
      <c r="C6" s="457"/>
      <c r="D6" s="458"/>
      <c r="E6" s="460"/>
      <c r="F6" s="461"/>
      <c r="G6" s="461"/>
      <c r="H6" s="461"/>
      <c r="I6" s="461"/>
      <c r="J6" s="462"/>
      <c r="K6" s="17"/>
      <c r="L6" s="17"/>
      <c r="M6" s="17"/>
      <c r="N6" s="17"/>
      <c r="O6" s="17"/>
    </row>
    <row r="7" spans="1:15" x14ac:dyDescent="0.25">
      <c r="A7" s="29" t="s">
        <v>8</v>
      </c>
      <c r="B7" s="456" t="s">
        <v>26</v>
      </c>
      <c r="C7" s="457"/>
      <c r="D7" s="458"/>
      <c r="E7" s="460"/>
      <c r="F7" s="461"/>
      <c r="G7" s="461"/>
      <c r="H7" s="461"/>
      <c r="I7" s="461"/>
      <c r="J7" s="462"/>
      <c r="K7" s="17"/>
      <c r="L7" s="17"/>
      <c r="M7" s="17"/>
      <c r="N7" s="17"/>
      <c r="O7" s="17"/>
    </row>
    <row r="8" spans="1:15" x14ac:dyDescent="0.25">
      <c r="A8" s="29" t="s">
        <v>9</v>
      </c>
      <c r="B8" s="456" t="s">
        <v>27</v>
      </c>
      <c r="C8" s="457"/>
      <c r="D8" s="458"/>
      <c r="E8" s="460"/>
      <c r="F8" s="461"/>
      <c r="G8" s="461"/>
      <c r="H8" s="461"/>
      <c r="I8" s="461"/>
      <c r="J8" s="462"/>
      <c r="K8" s="17"/>
      <c r="L8" s="17"/>
      <c r="M8" s="17"/>
      <c r="N8" s="17"/>
      <c r="O8" s="17"/>
    </row>
    <row r="9" spans="1:15" x14ac:dyDescent="0.25">
      <c r="A9" s="29" t="s">
        <v>10</v>
      </c>
      <c r="B9" s="456" t="s">
        <v>28</v>
      </c>
      <c r="C9" s="457"/>
      <c r="D9" s="458"/>
      <c r="E9" s="410"/>
      <c r="F9" s="410"/>
      <c r="G9" s="410"/>
      <c r="H9" s="410"/>
      <c r="I9" s="410"/>
      <c r="J9" s="410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59" t="s">
        <v>92</v>
      </c>
      <c r="C10" s="360"/>
      <c r="D10" s="361"/>
      <c r="E10" s="409"/>
      <c r="F10" s="409"/>
      <c r="G10" s="409"/>
      <c r="H10" s="409"/>
      <c r="I10" s="409"/>
      <c r="J10" s="409"/>
      <c r="K10" s="17"/>
      <c r="L10" s="17"/>
      <c r="M10" s="17"/>
      <c r="N10" s="17"/>
      <c r="O10" s="17"/>
    </row>
    <row r="11" spans="1:15" x14ac:dyDescent="0.25">
      <c r="A11" s="405" t="s">
        <v>38</v>
      </c>
      <c r="B11" s="405"/>
      <c r="C11" s="405"/>
      <c r="D11" s="405"/>
      <c r="E11" s="400">
        <f>SUM(E5:J10)</f>
        <v>1526.23</v>
      </c>
      <c r="F11" s="400"/>
      <c r="G11" s="400"/>
      <c r="H11" s="400"/>
      <c r="I11" s="400"/>
      <c r="J11" s="400"/>
      <c r="K11" s="17"/>
      <c r="L11" s="17"/>
      <c r="M11" s="17"/>
      <c r="N11" s="17"/>
      <c r="O11" s="17"/>
    </row>
    <row r="12" spans="1:15" ht="32.25" customHeight="1" x14ac:dyDescent="0.25">
      <c r="A12" s="199" t="s">
        <v>29</v>
      </c>
      <c r="B12" s="200"/>
      <c r="C12" s="200"/>
      <c r="D12" s="201"/>
      <c r="E12" s="463">
        <f>E11*E29</f>
        <v>531.12804000000006</v>
      </c>
      <c r="F12" s="464"/>
      <c r="G12" s="464"/>
      <c r="H12" s="464"/>
      <c r="I12" s="464"/>
      <c r="J12" s="465"/>
      <c r="K12" s="17"/>
      <c r="L12" s="17"/>
      <c r="M12" s="17"/>
      <c r="N12" s="17"/>
      <c r="O12" s="17"/>
    </row>
    <row r="13" spans="1:15" x14ac:dyDescent="0.25">
      <c r="A13" s="409"/>
      <c r="B13" s="409"/>
      <c r="C13" s="409"/>
      <c r="D13" s="409"/>
      <c r="E13" s="409"/>
      <c r="F13" s="409"/>
      <c r="G13" s="409"/>
      <c r="H13" s="409"/>
      <c r="I13" s="409"/>
      <c r="J13" s="409"/>
      <c r="K13" s="17"/>
      <c r="L13" s="17"/>
      <c r="M13" s="17"/>
      <c r="N13" s="17"/>
      <c r="O13" s="17"/>
    </row>
    <row r="14" spans="1:15" x14ac:dyDescent="0.25">
      <c r="A14" s="416" t="s">
        <v>32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7"/>
      <c r="L14" s="17"/>
      <c r="M14" s="17"/>
      <c r="N14" s="17"/>
      <c r="O14" s="17"/>
    </row>
    <row r="15" spans="1:15" x14ac:dyDescent="0.25">
      <c r="A15" s="435" t="s">
        <v>175</v>
      </c>
      <c r="B15" s="435"/>
      <c r="C15" s="435"/>
      <c r="D15" s="435"/>
      <c r="E15" s="435"/>
      <c r="F15" s="435"/>
      <c r="G15" s="435"/>
      <c r="H15" s="435"/>
      <c r="I15" s="435"/>
      <c r="J15" s="435"/>
      <c r="K15" s="17"/>
      <c r="L15" s="17"/>
      <c r="M15" s="17"/>
      <c r="N15" s="17"/>
      <c r="O15" s="17"/>
    </row>
    <row r="16" spans="1:15" x14ac:dyDescent="0.25">
      <c r="A16" s="29" t="s">
        <v>2</v>
      </c>
      <c r="B16" s="376" t="s">
        <v>34</v>
      </c>
      <c r="C16" s="445"/>
      <c r="D16" s="377"/>
      <c r="E16" s="442">
        <v>8.3299999999999999E-2</v>
      </c>
      <c r="F16" s="443"/>
      <c r="G16" s="444"/>
      <c r="H16" s="411">
        <f>E16*E11</f>
        <v>127.13495899999999</v>
      </c>
      <c r="I16" s="411"/>
      <c r="J16" s="411"/>
      <c r="K16" s="17"/>
      <c r="L16" s="17"/>
      <c r="M16" s="17"/>
      <c r="N16" s="17"/>
      <c r="O16" s="17"/>
    </row>
    <row r="17" spans="1:15" x14ac:dyDescent="0.25">
      <c r="A17" s="29" t="s">
        <v>7</v>
      </c>
      <c r="B17" s="376" t="s">
        <v>35</v>
      </c>
      <c r="C17" s="445"/>
      <c r="D17" s="377"/>
      <c r="E17" s="417">
        <v>0.121</v>
      </c>
      <c r="F17" s="418"/>
      <c r="G17" s="419"/>
      <c r="H17" s="411">
        <f>E17*E11</f>
        <v>184.67383000000001</v>
      </c>
      <c r="I17" s="411"/>
      <c r="J17" s="411"/>
      <c r="K17" s="17"/>
      <c r="L17" s="17"/>
      <c r="M17" s="17"/>
      <c r="N17" s="17"/>
      <c r="O17" s="17"/>
    </row>
    <row r="18" spans="1:15" x14ac:dyDescent="0.25">
      <c r="A18" s="446" t="s">
        <v>36</v>
      </c>
      <c r="B18" s="447"/>
      <c r="C18" s="447"/>
      <c r="D18" s="447"/>
      <c r="E18" s="447"/>
      <c r="F18" s="447"/>
      <c r="G18" s="448"/>
      <c r="H18" s="449">
        <f>SUM(H16:J17)</f>
        <v>311.80878899999999</v>
      </c>
      <c r="I18" s="449"/>
      <c r="J18" s="449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25" t="s">
        <v>37</v>
      </c>
      <c r="C19" s="226"/>
      <c r="D19" s="227"/>
      <c r="E19" s="450">
        <v>7.8200000000000006E-2</v>
      </c>
      <c r="F19" s="451"/>
      <c r="G19" s="452"/>
      <c r="H19" s="453">
        <f>E11*E19</f>
        <v>119.35118600000001</v>
      </c>
      <c r="I19" s="454"/>
      <c r="J19" s="455"/>
      <c r="K19" s="17"/>
      <c r="L19" s="17"/>
      <c r="M19" s="17"/>
      <c r="N19" s="17"/>
      <c r="O19" s="17"/>
    </row>
    <row r="20" spans="1:15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7"/>
      <c r="L20" s="17"/>
      <c r="M20" s="17"/>
      <c r="N20" s="17"/>
      <c r="O20" s="17"/>
    </row>
    <row r="21" spans="1:15" x14ac:dyDescent="0.25">
      <c r="A21" s="376" t="s">
        <v>2</v>
      </c>
      <c r="B21" s="377"/>
      <c r="C21" s="436" t="s">
        <v>3</v>
      </c>
      <c r="D21" s="437"/>
      <c r="E21" s="438">
        <v>0.2</v>
      </c>
      <c r="F21" s="438"/>
      <c r="G21" s="438"/>
      <c r="H21" s="411">
        <f>E21*(E11+H18)</f>
        <v>367.6077578</v>
      </c>
      <c r="I21" s="411"/>
      <c r="J21" s="411"/>
      <c r="K21" s="17"/>
      <c r="L21" s="17"/>
      <c r="M21" s="17"/>
      <c r="N21" s="17"/>
      <c r="O21" s="17"/>
    </row>
    <row r="22" spans="1:15" x14ac:dyDescent="0.25">
      <c r="A22" s="376" t="s">
        <v>7</v>
      </c>
      <c r="B22" s="377"/>
      <c r="C22" s="376" t="s">
        <v>41</v>
      </c>
      <c r="D22" s="377"/>
      <c r="E22" s="431">
        <v>2.5000000000000001E-2</v>
      </c>
      <c r="F22" s="431"/>
      <c r="G22" s="431"/>
      <c r="H22" s="411">
        <f>E22*(E11+H18)</f>
        <v>45.950969725</v>
      </c>
      <c r="I22" s="411"/>
      <c r="J22" s="411"/>
      <c r="K22" s="17"/>
      <c r="L22" s="17"/>
      <c r="M22" s="17"/>
      <c r="N22" s="17"/>
      <c r="O22" s="17"/>
    </row>
    <row r="23" spans="1:15" x14ac:dyDescent="0.25">
      <c r="A23" s="376" t="s">
        <v>8</v>
      </c>
      <c r="B23" s="377"/>
      <c r="C23" s="439" t="s">
        <v>42</v>
      </c>
      <c r="D23" s="440"/>
      <c r="E23" s="441">
        <v>0.01</v>
      </c>
      <c r="F23" s="441"/>
      <c r="G23" s="441"/>
      <c r="H23" s="411">
        <f>E23*(E11+H18)</f>
        <v>18.380387890000002</v>
      </c>
      <c r="I23" s="411"/>
      <c r="J23" s="411"/>
      <c r="K23" s="17"/>
      <c r="L23" s="17"/>
      <c r="M23" s="17"/>
      <c r="N23" s="17"/>
      <c r="O23" s="17"/>
    </row>
    <row r="24" spans="1:15" x14ac:dyDescent="0.25">
      <c r="A24" s="376" t="s">
        <v>9</v>
      </c>
      <c r="B24" s="377"/>
      <c r="C24" s="376" t="s">
        <v>43</v>
      </c>
      <c r="D24" s="377"/>
      <c r="E24" s="431">
        <v>1.4999999999999999E-2</v>
      </c>
      <c r="F24" s="431"/>
      <c r="G24" s="431"/>
      <c r="H24" s="411">
        <f>E24*(E11+H18)</f>
        <v>27.570581834999999</v>
      </c>
      <c r="I24" s="411"/>
      <c r="J24" s="411"/>
      <c r="K24" s="17"/>
      <c r="L24" s="17"/>
      <c r="M24" s="17"/>
      <c r="N24" s="17"/>
      <c r="O24" s="17"/>
    </row>
    <row r="25" spans="1:15" x14ac:dyDescent="0.25">
      <c r="A25" s="376" t="s">
        <v>10</v>
      </c>
      <c r="B25" s="377"/>
      <c r="C25" s="376" t="s">
        <v>44</v>
      </c>
      <c r="D25" s="377"/>
      <c r="E25" s="431">
        <v>0.01</v>
      </c>
      <c r="F25" s="431"/>
      <c r="G25" s="431"/>
      <c r="H25" s="411">
        <f>E25*(E11+H18)</f>
        <v>18.380387890000002</v>
      </c>
      <c r="I25" s="411"/>
      <c r="J25" s="411"/>
      <c r="K25" s="17"/>
      <c r="L25" s="17"/>
      <c r="M25" s="17"/>
      <c r="N25" s="17"/>
      <c r="O25" s="17"/>
    </row>
    <row r="26" spans="1:15" x14ac:dyDescent="0.25">
      <c r="A26" s="376" t="s">
        <v>11</v>
      </c>
      <c r="B26" s="377"/>
      <c r="C26" s="376" t="s">
        <v>6</v>
      </c>
      <c r="D26" s="377"/>
      <c r="E26" s="431">
        <v>6.0000000000000001E-3</v>
      </c>
      <c r="F26" s="431"/>
      <c r="G26" s="431"/>
      <c r="H26" s="411">
        <f>E26*(E11+H18)</f>
        <v>11.028232733999999</v>
      </c>
      <c r="I26" s="411"/>
      <c r="J26" s="411"/>
      <c r="K26" s="17"/>
      <c r="L26" s="17"/>
      <c r="M26" s="17"/>
      <c r="N26" s="17"/>
      <c r="O26" s="17"/>
    </row>
    <row r="27" spans="1:15" x14ac:dyDescent="0.25">
      <c r="A27" s="376" t="s">
        <v>39</v>
      </c>
      <c r="B27" s="377"/>
      <c r="C27" s="376" t="s">
        <v>5</v>
      </c>
      <c r="D27" s="377"/>
      <c r="E27" s="431">
        <v>2E-3</v>
      </c>
      <c r="F27" s="431"/>
      <c r="G27" s="431"/>
      <c r="H27" s="411">
        <f>E27*(E11+H18)</f>
        <v>3.6760775780000001</v>
      </c>
      <c r="I27" s="411"/>
      <c r="J27" s="411"/>
      <c r="K27" s="17"/>
      <c r="L27" s="17"/>
      <c r="M27" s="17"/>
      <c r="N27" s="17"/>
      <c r="O27" s="17"/>
    </row>
    <row r="28" spans="1:15" x14ac:dyDescent="0.25">
      <c r="A28" s="284" t="s">
        <v>40</v>
      </c>
      <c r="B28" s="285"/>
      <c r="C28" s="376" t="s">
        <v>4</v>
      </c>
      <c r="D28" s="445"/>
      <c r="E28" s="432">
        <v>0.08</v>
      </c>
      <c r="F28" s="433"/>
      <c r="G28" s="434"/>
      <c r="H28" s="411">
        <f>E28*(E11+H18)</f>
        <v>147.04310312000001</v>
      </c>
      <c r="I28" s="411"/>
      <c r="J28" s="411"/>
      <c r="K28" s="17"/>
      <c r="L28" s="17"/>
      <c r="M28" s="17"/>
      <c r="N28" s="17"/>
      <c r="O28" s="17"/>
    </row>
    <row r="29" spans="1:15" x14ac:dyDescent="0.25">
      <c r="A29" s="405" t="s">
        <v>36</v>
      </c>
      <c r="B29" s="405"/>
      <c r="C29" s="405"/>
      <c r="D29" s="405"/>
      <c r="E29" s="397">
        <f>SUM(E21:G28)</f>
        <v>0.34800000000000003</v>
      </c>
      <c r="F29" s="398"/>
      <c r="G29" s="399"/>
      <c r="H29" s="400">
        <f>SUM(H21:J28)</f>
        <v>639.63749857199991</v>
      </c>
      <c r="I29" s="400"/>
      <c r="J29" s="400"/>
      <c r="K29" s="17"/>
      <c r="L29" s="17"/>
      <c r="M29" s="17"/>
      <c r="N29" s="17"/>
      <c r="O29" s="17"/>
    </row>
    <row r="30" spans="1:15" x14ac:dyDescent="0.25">
      <c r="A30" s="435" t="s">
        <v>48</v>
      </c>
      <c r="B30" s="435"/>
      <c r="C30" s="435"/>
      <c r="D30" s="435"/>
      <c r="E30" s="435"/>
      <c r="F30" s="435"/>
      <c r="G30" s="435"/>
      <c r="H30" s="435"/>
      <c r="I30" s="435"/>
      <c r="J30" s="435"/>
      <c r="K30" s="17"/>
      <c r="L30" s="17"/>
      <c r="M30" s="17"/>
      <c r="N30" s="17"/>
      <c r="O30" s="17"/>
    </row>
    <row r="31" spans="1:15" x14ac:dyDescent="0.25">
      <c r="A31" s="376" t="s">
        <v>2</v>
      </c>
      <c r="B31" s="377"/>
      <c r="C31" s="436" t="s">
        <v>46</v>
      </c>
      <c r="D31" s="437"/>
      <c r="E31" s="438"/>
      <c r="F31" s="438"/>
      <c r="G31" s="438"/>
      <c r="H31" s="411">
        <f>(3.9*2*25.5)-6%*E5</f>
        <v>107.32620000000001</v>
      </c>
      <c r="I31" s="411"/>
      <c r="J31" s="411"/>
      <c r="K31" s="17"/>
      <c r="L31" s="17"/>
      <c r="M31" s="17"/>
      <c r="N31" s="17"/>
      <c r="O31" s="17"/>
    </row>
    <row r="32" spans="1:15" x14ac:dyDescent="0.25">
      <c r="A32" s="376" t="s">
        <v>7</v>
      </c>
      <c r="B32" s="377"/>
      <c r="C32" s="376" t="s">
        <v>47</v>
      </c>
      <c r="D32" s="377"/>
      <c r="E32" s="431"/>
      <c r="F32" s="431"/>
      <c r="G32" s="431"/>
      <c r="H32" s="411">
        <f>12.5*25.5-20%</f>
        <v>318.55</v>
      </c>
      <c r="I32" s="411"/>
      <c r="J32" s="411"/>
      <c r="K32" s="17"/>
      <c r="L32" s="17"/>
      <c r="M32" s="17"/>
      <c r="N32" s="17"/>
      <c r="O32" s="17"/>
    </row>
    <row r="33" spans="1:15" x14ac:dyDescent="0.25">
      <c r="A33" s="376" t="s">
        <v>8</v>
      </c>
      <c r="B33" s="377"/>
      <c r="C33" s="225" t="s">
        <v>49</v>
      </c>
      <c r="D33" s="227"/>
      <c r="E33" s="431"/>
      <c r="F33" s="431"/>
      <c r="G33" s="431"/>
      <c r="H33" s="411"/>
      <c r="I33" s="411"/>
      <c r="J33" s="411"/>
      <c r="K33" s="17"/>
      <c r="L33" s="17"/>
      <c r="M33" s="17"/>
      <c r="N33" s="17"/>
      <c r="O33" s="17"/>
    </row>
    <row r="34" spans="1:15" x14ac:dyDescent="0.25">
      <c r="A34" s="376" t="s">
        <v>9</v>
      </c>
      <c r="B34" s="377"/>
      <c r="C34" s="284" t="s">
        <v>28</v>
      </c>
      <c r="D34" s="285"/>
      <c r="E34" s="431"/>
      <c r="F34" s="431"/>
      <c r="G34" s="431"/>
      <c r="H34" s="411"/>
      <c r="I34" s="411"/>
      <c r="J34" s="411"/>
      <c r="K34" s="17"/>
      <c r="L34" s="17"/>
      <c r="M34" s="17"/>
      <c r="N34" s="17"/>
      <c r="O34" s="17"/>
    </row>
    <row r="35" spans="1:15" x14ac:dyDescent="0.25">
      <c r="A35" s="425" t="s">
        <v>38</v>
      </c>
      <c r="B35" s="426"/>
      <c r="C35" s="426"/>
      <c r="D35" s="426"/>
      <c r="E35" s="426"/>
      <c r="F35" s="426"/>
      <c r="G35" s="427"/>
      <c r="H35" s="400">
        <f>SUM(H31:J34)</f>
        <v>425.87620000000004</v>
      </c>
      <c r="I35" s="400"/>
      <c r="J35" s="400"/>
      <c r="K35" s="17"/>
      <c r="L35" s="17"/>
      <c r="M35" s="17"/>
      <c r="N35" s="17"/>
      <c r="O35" s="17"/>
    </row>
    <row r="36" spans="1:15" x14ac:dyDescent="0.25">
      <c r="A36" s="412" t="s">
        <v>72</v>
      </c>
      <c r="B36" s="412"/>
      <c r="C36" s="412"/>
      <c r="D36" s="412"/>
      <c r="E36" s="413">
        <f>H18+H29+H35</f>
        <v>1377.3224875719998</v>
      </c>
      <c r="F36" s="414"/>
      <c r="G36" s="414"/>
      <c r="H36" s="414"/>
      <c r="I36" s="414"/>
      <c r="J36" s="414"/>
      <c r="K36" s="17"/>
      <c r="L36" s="17"/>
      <c r="M36" s="17"/>
      <c r="N36" s="17"/>
      <c r="O36" s="17"/>
    </row>
    <row r="37" spans="1:15" ht="6.75" customHeight="1" x14ac:dyDescent="0.25">
      <c r="A37" s="428"/>
      <c r="B37" s="429"/>
      <c r="C37" s="429"/>
      <c r="D37" s="429"/>
      <c r="E37" s="429"/>
      <c r="F37" s="429"/>
      <c r="G37" s="429"/>
      <c r="H37" s="429"/>
      <c r="I37" s="429"/>
      <c r="J37" s="430"/>
      <c r="K37" s="17"/>
      <c r="L37" s="17"/>
      <c r="M37" s="17"/>
      <c r="N37" s="17"/>
      <c r="O37" s="17"/>
    </row>
    <row r="38" spans="1:15" x14ac:dyDescent="0.25">
      <c r="A38" s="416" t="s">
        <v>178</v>
      </c>
      <c r="B38" s="416"/>
      <c r="C38" s="416"/>
      <c r="D38" s="416"/>
      <c r="E38" s="416"/>
      <c r="F38" s="416"/>
      <c r="G38" s="416"/>
      <c r="H38" s="416"/>
      <c r="I38" s="416"/>
      <c r="J38" s="416"/>
      <c r="K38" s="17"/>
      <c r="L38" s="17"/>
      <c r="M38" s="17"/>
      <c r="N38" s="17"/>
      <c r="O38" s="17"/>
    </row>
    <row r="39" spans="1:15" x14ac:dyDescent="0.25">
      <c r="A39" s="286" t="s">
        <v>2</v>
      </c>
      <c r="B39" s="287"/>
      <c r="C39" s="286" t="s">
        <v>51</v>
      </c>
      <c r="D39" s="287"/>
      <c r="E39" s="116"/>
      <c r="F39" s="118"/>
      <c r="G39" s="117"/>
      <c r="H39" s="402">
        <f>E11/12*5%</f>
        <v>6.3592916666666675</v>
      </c>
      <c r="I39" s="403"/>
      <c r="J39" s="287"/>
      <c r="K39" s="17"/>
      <c r="L39" s="17"/>
      <c r="M39" s="17"/>
      <c r="N39" s="17"/>
      <c r="O39" s="17"/>
    </row>
    <row r="40" spans="1:15" x14ac:dyDescent="0.25">
      <c r="A40" s="286" t="s">
        <v>7</v>
      </c>
      <c r="B40" s="287"/>
      <c r="C40" s="286" t="s">
        <v>52</v>
      </c>
      <c r="D40" s="287"/>
      <c r="E40" s="116"/>
      <c r="F40" s="118"/>
      <c r="G40" s="117"/>
      <c r="H40" s="402">
        <f>H39*8%</f>
        <v>0.50874333333333344</v>
      </c>
      <c r="I40" s="403"/>
      <c r="J40" s="287"/>
      <c r="K40" s="17"/>
      <c r="L40" s="17"/>
      <c r="M40" s="17"/>
      <c r="N40" s="17"/>
      <c r="O40" s="17"/>
    </row>
    <row r="41" spans="1:15" ht="27.75" customHeight="1" x14ac:dyDescent="0.25">
      <c r="A41" s="261" t="s">
        <v>8</v>
      </c>
      <c r="B41" s="262"/>
      <c r="C41" s="261" t="s">
        <v>53</v>
      </c>
      <c r="D41" s="262"/>
      <c r="E41" s="406"/>
      <c r="F41" s="407"/>
      <c r="G41" s="408"/>
      <c r="H41" s="401">
        <f>E41*E11</f>
        <v>0</v>
      </c>
      <c r="I41" s="401"/>
      <c r="J41" s="401"/>
      <c r="K41" s="17"/>
      <c r="L41" s="17"/>
      <c r="M41" s="17"/>
      <c r="N41" s="17"/>
      <c r="O41" s="17"/>
    </row>
    <row r="42" spans="1:15" x14ac:dyDescent="0.25">
      <c r="A42" s="409" t="s">
        <v>9</v>
      </c>
      <c r="B42" s="409"/>
      <c r="C42" s="376" t="s">
        <v>54</v>
      </c>
      <c r="D42" s="377"/>
      <c r="E42" s="410"/>
      <c r="F42" s="410"/>
      <c r="G42" s="410"/>
      <c r="H42" s="411">
        <f>E11/30/12*7*100%</f>
        <v>29.676694444444447</v>
      </c>
      <c r="I42" s="411"/>
      <c r="J42" s="411"/>
      <c r="K42" s="17"/>
      <c r="L42" s="17"/>
      <c r="M42" s="17"/>
      <c r="N42" s="17"/>
      <c r="O42" s="17"/>
    </row>
    <row r="43" spans="1:15" ht="27.75" customHeight="1" x14ac:dyDescent="0.25">
      <c r="A43" s="409" t="s">
        <v>10</v>
      </c>
      <c r="B43" s="409"/>
      <c r="C43" s="284" t="s">
        <v>83</v>
      </c>
      <c r="D43" s="285"/>
      <c r="E43" s="410"/>
      <c r="F43" s="410"/>
      <c r="G43" s="410"/>
      <c r="H43" s="411">
        <f>H42*39.8%</f>
        <v>11.811324388888888</v>
      </c>
      <c r="I43" s="411"/>
      <c r="J43" s="411"/>
      <c r="K43" s="17"/>
      <c r="L43" s="17"/>
      <c r="M43" s="17"/>
      <c r="N43" s="17"/>
      <c r="O43" s="17"/>
    </row>
    <row r="44" spans="1:15" ht="28.5" customHeight="1" x14ac:dyDescent="0.25">
      <c r="A44" s="376" t="s">
        <v>11</v>
      </c>
      <c r="B44" s="377"/>
      <c r="C44" s="273" t="s">
        <v>53</v>
      </c>
      <c r="D44" s="274"/>
      <c r="E44" s="417"/>
      <c r="F44" s="418"/>
      <c r="G44" s="419"/>
      <c r="H44" s="420">
        <f>E11*5%</f>
        <v>76.311500000000009</v>
      </c>
      <c r="I44" s="421"/>
      <c r="J44" s="422"/>
      <c r="K44" s="17"/>
      <c r="L44" s="17"/>
      <c r="M44" s="17"/>
      <c r="N44" s="17"/>
      <c r="O44" s="17"/>
    </row>
    <row r="45" spans="1:15" x14ac:dyDescent="0.25">
      <c r="A45" s="405" t="s">
        <v>36</v>
      </c>
      <c r="B45" s="405"/>
      <c r="C45" s="405"/>
      <c r="D45" s="405"/>
      <c r="E45" s="397"/>
      <c r="F45" s="398"/>
      <c r="G45" s="399"/>
      <c r="H45" s="400">
        <f>SUM(H39:J44)</f>
        <v>124.66755383333334</v>
      </c>
      <c r="I45" s="400"/>
      <c r="J45" s="400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6" t="s">
        <v>173</v>
      </c>
      <c r="B47" s="416"/>
      <c r="C47" s="416"/>
      <c r="D47" s="416"/>
      <c r="E47" s="416"/>
      <c r="F47" s="416"/>
      <c r="G47" s="416"/>
      <c r="H47" s="416"/>
      <c r="I47" s="416"/>
      <c r="J47" s="416"/>
      <c r="K47" s="17"/>
      <c r="L47" s="17"/>
      <c r="M47" s="17"/>
      <c r="N47" s="17"/>
      <c r="O47" s="17"/>
    </row>
    <row r="48" spans="1:15" x14ac:dyDescent="0.25">
      <c r="A48" s="286" t="s">
        <v>2</v>
      </c>
      <c r="B48" s="287"/>
      <c r="C48" s="286" t="s">
        <v>56</v>
      </c>
      <c r="D48" s="287"/>
      <c r="E48" s="116"/>
      <c r="F48" s="118"/>
      <c r="G48" s="117"/>
      <c r="H48" s="402">
        <f>E19/12*5%</f>
        <v>3.2583333333333336E-4</v>
      </c>
      <c r="I48" s="403"/>
      <c r="J48" s="287"/>
      <c r="K48" s="17"/>
      <c r="L48" s="17"/>
      <c r="M48" s="17"/>
      <c r="N48" s="17"/>
      <c r="O48" s="17"/>
    </row>
    <row r="49" spans="1:15" x14ac:dyDescent="0.25">
      <c r="A49" s="286" t="s">
        <v>7</v>
      </c>
      <c r="B49" s="287"/>
      <c r="C49" s="286" t="s">
        <v>57</v>
      </c>
      <c r="D49" s="287"/>
      <c r="E49" s="116"/>
      <c r="F49" s="118"/>
      <c r="G49" s="117"/>
      <c r="H49" s="402">
        <f>E11/30/12</f>
        <v>4.239527777777778</v>
      </c>
      <c r="I49" s="403"/>
      <c r="J49" s="287"/>
      <c r="K49" s="17"/>
      <c r="L49" s="17"/>
      <c r="M49" s="17"/>
      <c r="N49" s="17"/>
      <c r="O49" s="17"/>
    </row>
    <row r="50" spans="1:15" x14ac:dyDescent="0.25">
      <c r="A50" s="261" t="s">
        <v>8</v>
      </c>
      <c r="B50" s="262"/>
      <c r="C50" s="261" t="s">
        <v>58</v>
      </c>
      <c r="D50" s="262"/>
      <c r="E50" s="406"/>
      <c r="F50" s="407"/>
      <c r="G50" s="408"/>
      <c r="H50" s="401">
        <f>E11/30/12*5*1.5%</f>
        <v>0.31796458333333333</v>
      </c>
      <c r="I50" s="401"/>
      <c r="J50" s="401"/>
      <c r="K50" s="17"/>
      <c r="L50" s="17"/>
      <c r="M50" s="17"/>
      <c r="N50" s="17"/>
      <c r="O50" s="17"/>
    </row>
    <row r="51" spans="1:15" x14ac:dyDescent="0.25">
      <c r="A51" s="409" t="s">
        <v>9</v>
      </c>
      <c r="B51" s="409"/>
      <c r="C51" s="376" t="s">
        <v>59</v>
      </c>
      <c r="D51" s="377"/>
      <c r="E51" s="410"/>
      <c r="F51" s="410"/>
      <c r="G51" s="410"/>
      <c r="H51" s="411">
        <f>E11/30/12*15*8%</f>
        <v>5.0874333333333333</v>
      </c>
      <c r="I51" s="411"/>
      <c r="J51" s="411"/>
      <c r="K51" s="17"/>
      <c r="L51" s="17"/>
      <c r="M51" s="17"/>
      <c r="N51" s="17"/>
      <c r="O51" s="17"/>
    </row>
    <row r="52" spans="1:15" x14ac:dyDescent="0.25">
      <c r="A52" s="409" t="s">
        <v>10</v>
      </c>
      <c r="B52" s="409"/>
      <c r="C52" s="284" t="s">
        <v>60</v>
      </c>
      <c r="D52" s="285"/>
      <c r="E52" s="410"/>
      <c r="F52" s="410"/>
      <c r="G52" s="410"/>
      <c r="H52" s="411">
        <f>E19*5%</f>
        <v>3.9100000000000003E-3</v>
      </c>
      <c r="I52" s="411"/>
      <c r="J52" s="411"/>
      <c r="K52" s="17"/>
      <c r="L52" s="17"/>
      <c r="M52" s="17"/>
      <c r="N52" s="17"/>
      <c r="O52" s="17"/>
    </row>
    <row r="53" spans="1:15" x14ac:dyDescent="0.25">
      <c r="A53" s="409" t="s">
        <v>11</v>
      </c>
      <c r="B53" s="409"/>
      <c r="C53" s="284" t="s">
        <v>61</v>
      </c>
      <c r="D53" s="285"/>
      <c r="E53" s="410"/>
      <c r="F53" s="410"/>
      <c r="G53" s="410"/>
      <c r="H53" s="411">
        <f>E11/30/12*5*40%</f>
        <v>8.479055555555556</v>
      </c>
      <c r="I53" s="411"/>
      <c r="J53" s="411"/>
      <c r="K53" s="17"/>
      <c r="L53" s="17"/>
      <c r="M53" s="17"/>
      <c r="N53" s="17"/>
      <c r="O53" s="17"/>
    </row>
    <row r="54" spans="1:15" ht="27.75" customHeight="1" x14ac:dyDescent="0.25">
      <c r="A54" s="409" t="s">
        <v>39</v>
      </c>
      <c r="B54" s="409"/>
      <c r="C54" s="284" t="s">
        <v>62</v>
      </c>
      <c r="D54" s="285"/>
      <c r="E54" s="410"/>
      <c r="F54" s="410"/>
      <c r="G54" s="410"/>
      <c r="H54" s="411">
        <f>SUM(H48:J53)*39.8%</f>
        <v>7.2150303991666656</v>
      </c>
      <c r="I54" s="411"/>
      <c r="J54" s="411"/>
      <c r="K54" s="17"/>
      <c r="L54" s="17"/>
      <c r="M54" s="17"/>
      <c r="N54" s="17"/>
      <c r="O54" s="17"/>
    </row>
    <row r="55" spans="1:15" x14ac:dyDescent="0.25">
      <c r="A55" s="405" t="s">
        <v>36</v>
      </c>
      <c r="B55" s="405"/>
      <c r="C55" s="405"/>
      <c r="D55" s="405"/>
      <c r="E55" s="397"/>
      <c r="F55" s="398"/>
      <c r="G55" s="399"/>
      <c r="H55" s="400">
        <f>SUM(H48:J54)</f>
        <v>25.343247482499997</v>
      </c>
      <c r="I55" s="400"/>
      <c r="J55" s="400"/>
      <c r="K55" s="17"/>
      <c r="L55" s="17"/>
      <c r="M55" s="17"/>
      <c r="N55" s="17"/>
      <c r="O55" s="17"/>
    </row>
    <row r="56" spans="1:15" x14ac:dyDescent="0.25">
      <c r="A56" s="404" t="s">
        <v>172</v>
      </c>
      <c r="B56" s="404"/>
      <c r="C56" s="404"/>
      <c r="D56" s="404"/>
      <c r="E56" s="404"/>
      <c r="F56" s="404"/>
      <c r="G56" s="404"/>
      <c r="H56" s="404"/>
      <c r="I56" s="404"/>
      <c r="J56" s="404"/>
      <c r="K56" s="17"/>
      <c r="L56" s="17"/>
      <c r="M56" s="17"/>
      <c r="N56" s="17"/>
      <c r="O56" s="17"/>
    </row>
    <row r="57" spans="1:15" ht="32.25" customHeight="1" x14ac:dyDescent="0.25">
      <c r="A57" s="286" t="s">
        <v>2</v>
      </c>
      <c r="B57" s="287"/>
      <c r="C57" s="286" t="s">
        <v>64</v>
      </c>
      <c r="D57" s="287"/>
      <c r="E57" s="116"/>
      <c r="F57" s="118"/>
      <c r="G57" s="117"/>
      <c r="H57" s="402">
        <f>((((E11+(E11/3))*0.3333)/12)*2%)</f>
        <v>1.1304276866666667</v>
      </c>
      <c r="I57" s="403"/>
      <c r="J57" s="287"/>
      <c r="K57" s="17"/>
      <c r="L57" s="17"/>
      <c r="M57" s="17"/>
      <c r="N57" s="17"/>
      <c r="O57" s="17"/>
    </row>
    <row r="58" spans="1:15" ht="30.75" customHeight="1" x14ac:dyDescent="0.25">
      <c r="A58" s="286" t="s">
        <v>7</v>
      </c>
      <c r="B58" s="287"/>
      <c r="C58" s="286" t="s">
        <v>65</v>
      </c>
      <c r="D58" s="287"/>
      <c r="E58" s="116"/>
      <c r="F58" s="118"/>
      <c r="G58" s="117"/>
      <c r="H58" s="402">
        <f>H57*39.8%</f>
        <v>0.4499102192933333</v>
      </c>
      <c r="I58" s="403"/>
      <c r="J58" s="287"/>
      <c r="K58" s="17"/>
      <c r="L58" s="17"/>
      <c r="M58" s="17"/>
      <c r="N58" s="17"/>
      <c r="O58" s="17"/>
    </row>
    <row r="59" spans="1:15" ht="32.25" customHeight="1" x14ac:dyDescent="0.25">
      <c r="A59" s="261" t="s">
        <v>8</v>
      </c>
      <c r="B59" s="262"/>
      <c r="C59" s="286" t="s">
        <v>66</v>
      </c>
      <c r="D59" s="287"/>
      <c r="E59" s="406"/>
      <c r="F59" s="407"/>
      <c r="G59" s="408"/>
      <c r="H59" s="401">
        <f>(((E11+H16)*0.333)*2%)*39.8%</f>
        <v>4.3825414295221208</v>
      </c>
      <c r="I59" s="401"/>
      <c r="J59" s="401"/>
      <c r="K59" s="17"/>
      <c r="L59" s="17"/>
      <c r="M59" s="17"/>
      <c r="N59" s="17"/>
      <c r="O59" s="17"/>
    </row>
    <row r="60" spans="1:15" x14ac:dyDescent="0.25">
      <c r="A60" s="409" t="s">
        <v>9</v>
      </c>
      <c r="B60" s="409"/>
      <c r="C60" s="376" t="s">
        <v>67</v>
      </c>
      <c r="D60" s="377"/>
      <c r="E60" s="410"/>
      <c r="F60" s="410"/>
      <c r="G60" s="410"/>
      <c r="H60" s="411"/>
      <c r="I60" s="411"/>
      <c r="J60" s="411"/>
      <c r="K60" s="17"/>
      <c r="L60" s="17"/>
      <c r="M60" s="17"/>
      <c r="N60" s="17"/>
      <c r="O60" s="17"/>
    </row>
    <row r="61" spans="1:15" x14ac:dyDescent="0.25">
      <c r="A61" s="405" t="s">
        <v>36</v>
      </c>
      <c r="B61" s="405"/>
      <c r="C61" s="405"/>
      <c r="D61" s="405"/>
      <c r="E61" s="397"/>
      <c r="F61" s="398"/>
      <c r="G61" s="399"/>
      <c r="H61" s="400">
        <f>SUM(H57:J60)</f>
        <v>5.9628793354821212</v>
      </c>
      <c r="I61" s="400"/>
      <c r="J61" s="400"/>
      <c r="K61" s="17"/>
      <c r="L61" s="17"/>
      <c r="M61" s="17"/>
      <c r="N61" s="17"/>
      <c r="O61" s="17"/>
    </row>
    <row r="62" spans="1:15" x14ac:dyDescent="0.25">
      <c r="A62" s="404" t="s">
        <v>171</v>
      </c>
      <c r="B62" s="404"/>
      <c r="C62" s="404"/>
      <c r="D62" s="404"/>
      <c r="E62" s="404"/>
      <c r="F62" s="404"/>
      <c r="G62" s="404"/>
      <c r="H62" s="404"/>
      <c r="I62" s="404"/>
      <c r="J62" s="404"/>
      <c r="K62" s="17"/>
      <c r="L62" s="17"/>
      <c r="M62" s="17"/>
      <c r="N62" s="17"/>
      <c r="O62" s="17"/>
    </row>
    <row r="63" spans="1:15" ht="29.25" customHeight="1" x14ac:dyDescent="0.25">
      <c r="A63" s="286" t="s">
        <v>2</v>
      </c>
      <c r="B63" s="287"/>
      <c r="C63" s="286" t="s">
        <v>69</v>
      </c>
      <c r="D63" s="287"/>
      <c r="E63" s="116"/>
      <c r="F63" s="118"/>
      <c r="G63" s="117"/>
      <c r="H63" s="402">
        <f>((((E17+(E17/3))*0.3333)/12)*2%)</f>
        <v>8.9620666666666654E-5</v>
      </c>
      <c r="I63" s="403"/>
      <c r="J63" s="287"/>
      <c r="K63" s="17"/>
      <c r="L63" s="17"/>
      <c r="M63" s="17"/>
      <c r="N63" s="17"/>
      <c r="O63" s="17"/>
    </row>
    <row r="64" spans="1:15" ht="29.25" customHeight="1" x14ac:dyDescent="0.25">
      <c r="A64" s="286" t="s">
        <v>7</v>
      </c>
      <c r="B64" s="287"/>
      <c r="C64" s="286" t="s">
        <v>70</v>
      </c>
      <c r="D64" s="287"/>
      <c r="E64" s="116"/>
      <c r="F64" s="118"/>
      <c r="G64" s="117"/>
      <c r="H64" s="402">
        <f>H63*39.8%</f>
        <v>3.5669025333333325E-5</v>
      </c>
      <c r="I64" s="403"/>
      <c r="J64" s="287"/>
      <c r="K64" s="17"/>
      <c r="L64" s="17"/>
      <c r="M64" s="17"/>
      <c r="N64" s="17"/>
      <c r="O64" s="17"/>
    </row>
    <row r="65" spans="1:15" x14ac:dyDescent="0.25">
      <c r="A65" s="405" t="s">
        <v>36</v>
      </c>
      <c r="B65" s="405"/>
      <c r="C65" s="405"/>
      <c r="D65" s="405"/>
      <c r="E65" s="397"/>
      <c r="F65" s="398"/>
      <c r="G65" s="399"/>
      <c r="H65" s="400">
        <f>SUM(H63:J64)</f>
        <v>1.2528969199999997E-4</v>
      </c>
      <c r="I65" s="400"/>
      <c r="J65" s="400"/>
      <c r="K65" s="17"/>
      <c r="L65" s="17"/>
      <c r="M65" s="17"/>
      <c r="N65" s="17"/>
      <c r="O65" s="17"/>
    </row>
    <row r="66" spans="1:15" x14ac:dyDescent="0.25">
      <c r="A66" s="412" t="s">
        <v>71</v>
      </c>
      <c r="B66" s="412"/>
      <c r="C66" s="412"/>
      <c r="D66" s="412"/>
      <c r="E66" s="413">
        <f>H65+H61+H55</f>
        <v>31.306252107674119</v>
      </c>
      <c r="F66" s="414"/>
      <c r="G66" s="414"/>
      <c r="H66" s="414"/>
      <c r="I66" s="414"/>
      <c r="J66" s="414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6" t="s">
        <v>73</v>
      </c>
      <c r="B68" s="416"/>
      <c r="C68" s="416"/>
      <c r="D68" s="416"/>
      <c r="E68" s="416"/>
      <c r="F68" s="416"/>
      <c r="G68" s="416"/>
      <c r="H68" s="416"/>
      <c r="I68" s="416"/>
      <c r="J68" s="416"/>
      <c r="K68" s="17"/>
      <c r="L68" s="17"/>
      <c r="M68" s="17"/>
      <c r="N68" s="17"/>
      <c r="O68" s="17"/>
    </row>
    <row r="69" spans="1:15" x14ac:dyDescent="0.25">
      <c r="A69" s="286" t="s">
        <v>2</v>
      </c>
      <c r="B69" s="287"/>
      <c r="C69" s="286" t="s">
        <v>74</v>
      </c>
      <c r="D69" s="287"/>
      <c r="E69" s="286"/>
      <c r="F69" s="403"/>
      <c r="G69" s="287"/>
      <c r="H69" s="402">
        <v>90</v>
      </c>
      <c r="I69" s="403"/>
      <c r="J69" s="287"/>
      <c r="K69" s="17"/>
      <c r="L69" s="17"/>
      <c r="M69" s="17"/>
      <c r="N69" s="17"/>
      <c r="O69" s="17"/>
    </row>
    <row r="70" spans="1:15" x14ac:dyDescent="0.25">
      <c r="A70" s="286" t="s">
        <v>7</v>
      </c>
      <c r="B70" s="287"/>
      <c r="C70" s="286" t="s">
        <v>75</v>
      </c>
      <c r="D70" s="287"/>
      <c r="E70" s="116"/>
      <c r="F70" s="118"/>
      <c r="G70" s="117"/>
      <c r="H70" s="402"/>
      <c r="I70" s="403"/>
      <c r="J70" s="287"/>
      <c r="K70" s="17"/>
      <c r="L70" s="17"/>
      <c r="M70" s="17"/>
      <c r="N70" s="17"/>
      <c r="O70" s="17"/>
    </row>
    <row r="71" spans="1:15" x14ac:dyDescent="0.25">
      <c r="A71" s="261" t="s">
        <v>8</v>
      </c>
      <c r="B71" s="262"/>
      <c r="C71" s="261" t="s">
        <v>76</v>
      </c>
      <c r="D71" s="262"/>
      <c r="E71" s="406"/>
      <c r="F71" s="407"/>
      <c r="G71" s="408"/>
      <c r="H71" s="401"/>
      <c r="I71" s="401"/>
      <c r="J71" s="401"/>
      <c r="K71" s="17"/>
      <c r="L71" s="17"/>
      <c r="M71" s="17"/>
      <c r="N71" s="17"/>
      <c r="O71" s="17"/>
    </row>
    <row r="72" spans="1:15" x14ac:dyDescent="0.25">
      <c r="A72" s="409" t="s">
        <v>9</v>
      </c>
      <c r="B72" s="409"/>
      <c r="C72" s="376" t="s">
        <v>28</v>
      </c>
      <c r="D72" s="377"/>
      <c r="E72" s="410"/>
      <c r="F72" s="410"/>
      <c r="G72" s="410"/>
      <c r="H72" s="411">
        <f>E30/30/12*15*8%</f>
        <v>0</v>
      </c>
      <c r="I72" s="411"/>
      <c r="J72" s="411"/>
      <c r="K72" s="17"/>
      <c r="L72" s="17"/>
      <c r="M72" s="17"/>
      <c r="N72" s="17"/>
      <c r="O72" s="17"/>
    </row>
    <row r="73" spans="1:15" x14ac:dyDescent="0.25">
      <c r="A73" s="405" t="s">
        <v>36</v>
      </c>
      <c r="B73" s="405"/>
      <c r="C73" s="405"/>
      <c r="D73" s="405"/>
      <c r="E73" s="397"/>
      <c r="F73" s="398"/>
      <c r="G73" s="399"/>
      <c r="H73" s="400">
        <f>SUM(H69:J72)</f>
        <v>90</v>
      </c>
      <c r="I73" s="400"/>
      <c r="J73" s="400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6" t="s">
        <v>84</v>
      </c>
      <c r="B75" s="416"/>
      <c r="C75" s="416"/>
      <c r="D75" s="416"/>
      <c r="E75" s="416"/>
      <c r="F75" s="416"/>
      <c r="G75" s="416"/>
      <c r="H75" s="416"/>
      <c r="I75" s="416"/>
      <c r="J75" s="416"/>
      <c r="K75" s="17"/>
      <c r="L75" s="17"/>
      <c r="M75" s="17"/>
      <c r="N75" s="17"/>
      <c r="O75" s="17"/>
    </row>
    <row r="76" spans="1:15" x14ac:dyDescent="0.25">
      <c r="A76" s="286" t="s">
        <v>2</v>
      </c>
      <c r="B76" s="287"/>
      <c r="C76" s="286" t="s">
        <v>77</v>
      </c>
      <c r="D76" s="287"/>
      <c r="E76" s="415">
        <v>7.0000000000000007E-2</v>
      </c>
      <c r="F76" s="403"/>
      <c r="G76" s="287"/>
      <c r="H76" s="402">
        <f>(H73+E66+H45+E36+E11)*E76</f>
        <v>220.46684054591051</v>
      </c>
      <c r="I76" s="403"/>
      <c r="J76" s="287"/>
      <c r="K76" s="17"/>
      <c r="L76" s="17"/>
      <c r="M76" s="17"/>
      <c r="N76" s="17"/>
      <c r="O76" s="17"/>
    </row>
    <row r="77" spans="1:15" x14ac:dyDescent="0.25">
      <c r="A77" s="286" t="s">
        <v>7</v>
      </c>
      <c r="B77" s="287"/>
      <c r="C77" s="286" t="s">
        <v>12</v>
      </c>
      <c r="D77" s="287"/>
      <c r="E77" s="415">
        <v>7.577530628885254E-2</v>
      </c>
      <c r="F77" s="403"/>
      <c r="G77" s="287"/>
      <c r="H77" s="402">
        <f>E77*(H73+E66+H45+E36+E11)</f>
        <v>238.65631955574261</v>
      </c>
      <c r="I77" s="403"/>
      <c r="J77" s="287"/>
      <c r="K77" s="17"/>
      <c r="L77" s="17"/>
      <c r="M77" s="17"/>
      <c r="N77" s="17"/>
      <c r="O77" s="17"/>
    </row>
    <row r="78" spans="1:15" x14ac:dyDescent="0.25">
      <c r="A78" s="261" t="s">
        <v>8</v>
      </c>
      <c r="B78" s="262"/>
      <c r="C78" s="261" t="s">
        <v>78</v>
      </c>
      <c r="D78" s="262"/>
      <c r="E78" s="473">
        <v>0.85750000000000004</v>
      </c>
      <c r="F78" s="474"/>
      <c r="G78" s="475"/>
      <c r="H78" s="401">
        <f>(H73+E66+H45+E36+E11)/E78</f>
        <v>3672.916960365023</v>
      </c>
      <c r="I78" s="401"/>
      <c r="J78" s="401"/>
      <c r="K78" s="17"/>
      <c r="L78" s="17"/>
      <c r="M78" s="17"/>
      <c r="N78" s="17"/>
      <c r="O78" s="17"/>
    </row>
    <row r="79" spans="1:15" x14ac:dyDescent="0.25">
      <c r="A79" s="409" t="s">
        <v>9</v>
      </c>
      <c r="B79" s="409"/>
      <c r="C79" s="376" t="s">
        <v>79</v>
      </c>
      <c r="D79" s="377"/>
      <c r="E79" s="410">
        <v>1.6500000000000001E-2</v>
      </c>
      <c r="F79" s="410"/>
      <c r="G79" s="410"/>
      <c r="H79" s="411">
        <f>E79*D87</f>
        <v>59.542725000000004</v>
      </c>
      <c r="I79" s="411"/>
      <c r="J79" s="411"/>
      <c r="K79" s="17"/>
      <c r="L79" s="17"/>
      <c r="M79" s="17"/>
      <c r="N79" s="17"/>
      <c r="O79" s="17"/>
    </row>
    <row r="80" spans="1:15" x14ac:dyDescent="0.25">
      <c r="A80" s="409" t="s">
        <v>9</v>
      </c>
      <c r="B80" s="409"/>
      <c r="C80" s="376" t="s">
        <v>80</v>
      </c>
      <c r="D80" s="377"/>
      <c r="E80" s="410">
        <v>7.5999999999999998E-2</v>
      </c>
      <c r="F80" s="410"/>
      <c r="G80" s="410"/>
      <c r="H80" s="411">
        <f>E80*D87</f>
        <v>274.25740000000002</v>
      </c>
      <c r="I80" s="411"/>
      <c r="J80" s="411"/>
      <c r="K80" s="17"/>
      <c r="L80" s="17"/>
      <c r="M80" s="17"/>
      <c r="N80" s="17"/>
      <c r="O80" s="17"/>
    </row>
    <row r="81" spans="1:15" x14ac:dyDescent="0.25">
      <c r="A81" s="409" t="s">
        <v>10</v>
      </c>
      <c r="B81" s="409"/>
      <c r="C81" s="376" t="s">
        <v>81</v>
      </c>
      <c r="D81" s="377"/>
      <c r="E81" s="410"/>
      <c r="F81" s="410"/>
      <c r="G81" s="410"/>
      <c r="H81" s="411"/>
      <c r="I81" s="411"/>
      <c r="J81" s="411"/>
      <c r="K81" s="17"/>
      <c r="L81" s="17"/>
      <c r="M81" s="17"/>
      <c r="N81" s="17"/>
      <c r="O81" s="17"/>
    </row>
    <row r="82" spans="1:15" x14ac:dyDescent="0.25">
      <c r="A82" s="409" t="s">
        <v>11</v>
      </c>
      <c r="B82" s="409"/>
      <c r="C82" s="376" t="s">
        <v>82</v>
      </c>
      <c r="D82" s="377"/>
      <c r="E82" s="410">
        <v>0.05</v>
      </c>
      <c r="F82" s="410"/>
      <c r="G82" s="410"/>
      <c r="H82" s="411">
        <f>E82*D87</f>
        <v>180.4325</v>
      </c>
      <c r="I82" s="411"/>
      <c r="J82" s="411"/>
      <c r="K82" s="17"/>
      <c r="L82" s="17"/>
      <c r="M82" s="17"/>
      <c r="N82" s="17"/>
      <c r="O82" s="17"/>
    </row>
    <row r="83" spans="1:15" x14ac:dyDescent="0.25">
      <c r="A83" s="405" t="s">
        <v>36</v>
      </c>
      <c r="B83" s="405"/>
      <c r="C83" s="405"/>
      <c r="D83" s="405"/>
      <c r="E83" s="397"/>
      <c r="F83" s="398"/>
      <c r="G83" s="399"/>
      <c r="H83" s="400">
        <f>H76+H77+H79+H80+H82</f>
        <v>973.35578510165317</v>
      </c>
      <c r="I83" s="400"/>
      <c r="J83" s="400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76" t="s">
        <v>85</v>
      </c>
      <c r="B85" s="476"/>
      <c r="C85" s="476"/>
      <c r="D85" s="476"/>
      <c r="E85" s="476"/>
      <c r="F85" s="476"/>
      <c r="G85" s="476"/>
      <c r="H85" s="411">
        <f>SUM(H83+H73+E66+H45+E36+E11)</f>
        <v>4122.8820786146607</v>
      </c>
      <c r="I85" s="411"/>
      <c r="J85" s="411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3608.65</v>
      </c>
    </row>
  </sheetData>
  <mergeCells count="232">
    <mergeCell ref="A1:C1"/>
    <mergeCell ref="D1:J1"/>
    <mergeCell ref="A2:J2"/>
    <mergeCell ref="A3:J3"/>
    <mergeCell ref="A4:J4"/>
    <mergeCell ref="B5:D5"/>
    <mergeCell ref="E5:J5"/>
    <mergeCell ref="B9:D9"/>
    <mergeCell ref="E9:J9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H59" sqref="H59:J59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69" t="s">
        <v>0</v>
      </c>
      <c r="B1" s="469"/>
      <c r="C1" s="469"/>
      <c r="D1" s="470" t="s">
        <v>137</v>
      </c>
      <c r="E1" s="471"/>
      <c r="F1" s="471"/>
      <c r="G1" s="471"/>
      <c r="H1" s="471"/>
      <c r="I1" s="471"/>
      <c r="J1" s="472"/>
      <c r="K1" s="17"/>
      <c r="L1" s="17"/>
      <c r="M1" s="17"/>
      <c r="N1" s="17"/>
      <c r="O1" s="17"/>
    </row>
    <row r="2" spans="1:15" x14ac:dyDescent="0.2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17"/>
      <c r="L2" s="17"/>
      <c r="M2" s="17"/>
      <c r="N2" s="17"/>
      <c r="O2" s="17"/>
    </row>
    <row r="3" spans="1:15" x14ac:dyDescent="0.25">
      <c r="A3" s="466" t="s">
        <v>30</v>
      </c>
      <c r="B3" s="467"/>
      <c r="C3" s="467"/>
      <c r="D3" s="467"/>
      <c r="E3" s="467"/>
      <c r="F3" s="467"/>
      <c r="G3" s="467"/>
      <c r="H3" s="467"/>
      <c r="I3" s="467"/>
      <c r="J3" s="468"/>
      <c r="K3" s="17"/>
      <c r="L3" s="17"/>
      <c r="M3" s="17"/>
      <c r="N3" s="17"/>
      <c r="O3" s="17"/>
    </row>
    <row r="4" spans="1:15" x14ac:dyDescent="0.25">
      <c r="A4" s="409" t="s">
        <v>31</v>
      </c>
      <c r="B4" s="409"/>
      <c r="C4" s="409"/>
      <c r="D4" s="409"/>
      <c r="E4" s="409"/>
      <c r="F4" s="409"/>
      <c r="G4" s="409"/>
      <c r="H4" s="409"/>
      <c r="I4" s="409"/>
      <c r="J4" s="409"/>
      <c r="K4" s="17"/>
      <c r="L4" s="17"/>
      <c r="M4" s="17"/>
      <c r="N4" s="17"/>
      <c r="O4" s="17"/>
    </row>
    <row r="5" spans="1:15" x14ac:dyDescent="0.25">
      <c r="A5" s="29" t="s">
        <v>2</v>
      </c>
      <c r="B5" s="456" t="s">
        <v>1</v>
      </c>
      <c r="C5" s="457"/>
      <c r="D5" s="458"/>
      <c r="E5" s="459">
        <v>1252.4000000000001</v>
      </c>
      <c r="F5" s="409"/>
      <c r="G5" s="409"/>
      <c r="H5" s="409"/>
      <c r="I5" s="409"/>
      <c r="J5" s="409"/>
      <c r="K5" s="17"/>
      <c r="L5" s="17"/>
      <c r="M5" s="17"/>
      <c r="N5" s="17"/>
      <c r="O5" s="17"/>
    </row>
    <row r="6" spans="1:15" x14ac:dyDescent="0.25">
      <c r="A6" s="29" t="s">
        <v>7</v>
      </c>
      <c r="B6" s="456" t="s">
        <v>25</v>
      </c>
      <c r="C6" s="457"/>
      <c r="D6" s="458"/>
      <c r="E6" s="460"/>
      <c r="F6" s="461"/>
      <c r="G6" s="461"/>
      <c r="H6" s="461"/>
      <c r="I6" s="461"/>
      <c r="J6" s="462"/>
      <c r="K6" s="17"/>
      <c r="L6" s="17"/>
      <c r="M6" s="17"/>
      <c r="N6" s="17"/>
      <c r="O6" s="17"/>
    </row>
    <row r="7" spans="1:15" x14ac:dyDescent="0.25">
      <c r="A7" s="29" t="s">
        <v>8</v>
      </c>
      <c r="B7" s="456" t="s">
        <v>26</v>
      </c>
      <c r="C7" s="457"/>
      <c r="D7" s="458"/>
      <c r="E7" s="460"/>
      <c r="F7" s="461"/>
      <c r="G7" s="461"/>
      <c r="H7" s="461"/>
      <c r="I7" s="461"/>
      <c r="J7" s="462"/>
      <c r="K7" s="17"/>
      <c r="L7" s="17"/>
      <c r="M7" s="17"/>
      <c r="N7" s="17"/>
      <c r="O7" s="17"/>
    </row>
    <row r="8" spans="1:15" x14ac:dyDescent="0.25">
      <c r="A8" s="29" t="s">
        <v>9</v>
      </c>
      <c r="B8" s="456" t="s">
        <v>27</v>
      </c>
      <c r="C8" s="457"/>
      <c r="D8" s="458"/>
      <c r="E8" s="460"/>
      <c r="F8" s="461"/>
      <c r="G8" s="461"/>
      <c r="H8" s="461"/>
      <c r="I8" s="461"/>
      <c r="J8" s="462"/>
      <c r="K8" s="17"/>
      <c r="L8" s="17"/>
      <c r="M8" s="17"/>
      <c r="N8" s="17"/>
      <c r="O8" s="17"/>
    </row>
    <row r="9" spans="1:15" x14ac:dyDescent="0.25">
      <c r="A9" s="29" t="s">
        <v>10</v>
      </c>
      <c r="B9" s="456" t="s">
        <v>28</v>
      </c>
      <c r="C9" s="457"/>
      <c r="D9" s="458"/>
      <c r="E9" s="410"/>
      <c r="F9" s="410"/>
      <c r="G9" s="410"/>
      <c r="H9" s="410"/>
      <c r="I9" s="410"/>
      <c r="J9" s="410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59" t="s">
        <v>92</v>
      </c>
      <c r="C10" s="360"/>
      <c r="D10" s="361"/>
      <c r="E10" s="409"/>
      <c r="F10" s="409"/>
      <c r="G10" s="409"/>
      <c r="H10" s="409"/>
      <c r="I10" s="409"/>
      <c r="J10" s="409"/>
      <c r="K10" s="17"/>
      <c r="L10" s="17"/>
      <c r="M10" s="17"/>
      <c r="N10" s="17"/>
      <c r="O10" s="17"/>
    </row>
    <row r="11" spans="1:15" x14ac:dyDescent="0.25">
      <c r="A11" s="405" t="s">
        <v>38</v>
      </c>
      <c r="B11" s="405"/>
      <c r="C11" s="405"/>
      <c r="D11" s="405"/>
      <c r="E11" s="400">
        <f>SUM(E5:J10)</f>
        <v>1252.4000000000001</v>
      </c>
      <c r="F11" s="400"/>
      <c r="G11" s="400"/>
      <c r="H11" s="400"/>
      <c r="I11" s="400"/>
      <c r="J11" s="400"/>
      <c r="K11" s="17"/>
      <c r="L11" s="17"/>
      <c r="M11" s="17"/>
      <c r="N11" s="17"/>
      <c r="O11" s="17"/>
    </row>
    <row r="12" spans="1:15" ht="32.25" customHeight="1" x14ac:dyDescent="0.25">
      <c r="A12" s="199" t="s">
        <v>29</v>
      </c>
      <c r="B12" s="200"/>
      <c r="C12" s="200"/>
      <c r="D12" s="201"/>
      <c r="E12" s="463">
        <f>E11*E29</f>
        <v>435.83520000000004</v>
      </c>
      <c r="F12" s="464"/>
      <c r="G12" s="464"/>
      <c r="H12" s="464"/>
      <c r="I12" s="464"/>
      <c r="J12" s="465"/>
      <c r="K12" s="17"/>
      <c r="L12" s="17"/>
      <c r="M12" s="17"/>
      <c r="N12" s="17"/>
      <c r="O12" s="17"/>
    </row>
    <row r="13" spans="1:15" x14ac:dyDescent="0.25">
      <c r="A13" s="409"/>
      <c r="B13" s="409"/>
      <c r="C13" s="409"/>
      <c r="D13" s="409"/>
      <c r="E13" s="409"/>
      <c r="F13" s="409"/>
      <c r="G13" s="409"/>
      <c r="H13" s="409"/>
      <c r="I13" s="409"/>
      <c r="J13" s="409"/>
      <c r="K13" s="17"/>
      <c r="L13" s="17"/>
      <c r="M13" s="17"/>
      <c r="N13" s="17"/>
      <c r="O13" s="17"/>
    </row>
    <row r="14" spans="1:15" x14ac:dyDescent="0.25">
      <c r="A14" s="416" t="s">
        <v>32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7"/>
      <c r="L14" s="17"/>
      <c r="M14" s="17"/>
      <c r="N14" s="17"/>
      <c r="O14" s="17"/>
    </row>
    <row r="15" spans="1:15" x14ac:dyDescent="0.25">
      <c r="A15" s="435" t="s">
        <v>175</v>
      </c>
      <c r="B15" s="435"/>
      <c r="C15" s="435"/>
      <c r="D15" s="435"/>
      <c r="E15" s="435"/>
      <c r="F15" s="435"/>
      <c r="G15" s="435"/>
      <c r="H15" s="435"/>
      <c r="I15" s="435"/>
      <c r="J15" s="435"/>
      <c r="K15" s="17"/>
      <c r="L15" s="17"/>
      <c r="M15" s="17"/>
      <c r="N15" s="17"/>
      <c r="O15" s="17"/>
    </row>
    <row r="16" spans="1:15" x14ac:dyDescent="0.25">
      <c r="A16" s="29" t="s">
        <v>2</v>
      </c>
      <c r="B16" s="376" t="s">
        <v>34</v>
      </c>
      <c r="C16" s="445"/>
      <c r="D16" s="377"/>
      <c r="E16" s="442">
        <v>8.3299999999999999E-2</v>
      </c>
      <c r="F16" s="443"/>
      <c r="G16" s="444"/>
      <c r="H16" s="411">
        <f>E16*E11</f>
        <v>104.32492000000001</v>
      </c>
      <c r="I16" s="411"/>
      <c r="J16" s="411"/>
      <c r="K16" s="17"/>
      <c r="L16" s="17"/>
      <c r="M16" s="17"/>
      <c r="N16" s="17"/>
      <c r="O16" s="17"/>
    </row>
    <row r="17" spans="1:15" x14ac:dyDescent="0.25">
      <c r="A17" s="29" t="s">
        <v>7</v>
      </c>
      <c r="B17" s="376" t="s">
        <v>35</v>
      </c>
      <c r="C17" s="445"/>
      <c r="D17" s="377"/>
      <c r="E17" s="417">
        <v>0.121</v>
      </c>
      <c r="F17" s="418"/>
      <c r="G17" s="419"/>
      <c r="H17" s="411">
        <f>E17*E11</f>
        <v>151.54040000000001</v>
      </c>
      <c r="I17" s="411"/>
      <c r="J17" s="411"/>
      <c r="K17" s="17"/>
      <c r="L17" s="17"/>
      <c r="M17" s="17"/>
      <c r="N17" s="17"/>
      <c r="O17" s="17"/>
    </row>
    <row r="18" spans="1:15" x14ac:dyDescent="0.25">
      <c r="A18" s="446" t="s">
        <v>36</v>
      </c>
      <c r="B18" s="447"/>
      <c r="C18" s="447"/>
      <c r="D18" s="447"/>
      <c r="E18" s="447"/>
      <c r="F18" s="447"/>
      <c r="G18" s="448"/>
      <c r="H18" s="449">
        <f>SUM(H16:J17)</f>
        <v>255.86532</v>
      </c>
      <c r="I18" s="449"/>
      <c r="J18" s="449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25" t="s">
        <v>37</v>
      </c>
      <c r="C19" s="226"/>
      <c r="D19" s="227"/>
      <c r="E19" s="450">
        <v>7.8200000000000006E-2</v>
      </c>
      <c r="F19" s="451"/>
      <c r="G19" s="452"/>
      <c r="H19" s="453">
        <f>E11*E19</f>
        <v>97.937680000000015</v>
      </c>
      <c r="I19" s="454"/>
      <c r="J19" s="455"/>
      <c r="K19" s="17"/>
      <c r="L19" s="17"/>
      <c r="M19" s="17"/>
      <c r="N19" s="17"/>
      <c r="O19" s="17"/>
    </row>
    <row r="20" spans="1:15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7"/>
      <c r="L20" s="17"/>
      <c r="M20" s="17"/>
      <c r="N20" s="17"/>
      <c r="O20" s="17"/>
    </row>
    <row r="21" spans="1:15" x14ac:dyDescent="0.25">
      <c r="A21" s="376" t="s">
        <v>2</v>
      </c>
      <c r="B21" s="377"/>
      <c r="C21" s="436" t="s">
        <v>3</v>
      </c>
      <c r="D21" s="437"/>
      <c r="E21" s="438">
        <v>0.2</v>
      </c>
      <c r="F21" s="438"/>
      <c r="G21" s="438"/>
      <c r="H21" s="411">
        <f>E21*(E11+H18)</f>
        <v>301.65306400000003</v>
      </c>
      <c r="I21" s="411"/>
      <c r="J21" s="411"/>
      <c r="K21" s="17"/>
      <c r="L21" s="17"/>
      <c r="M21" s="17"/>
      <c r="N21" s="17"/>
      <c r="O21" s="17"/>
    </row>
    <row r="22" spans="1:15" x14ac:dyDescent="0.25">
      <c r="A22" s="376" t="s">
        <v>7</v>
      </c>
      <c r="B22" s="377"/>
      <c r="C22" s="376" t="s">
        <v>41</v>
      </c>
      <c r="D22" s="377"/>
      <c r="E22" s="431">
        <v>2.5000000000000001E-2</v>
      </c>
      <c r="F22" s="431"/>
      <c r="G22" s="431"/>
      <c r="H22" s="411">
        <f>E22*(E11+H18)</f>
        <v>37.706633000000004</v>
      </c>
      <c r="I22" s="411"/>
      <c r="J22" s="411"/>
      <c r="K22" s="17"/>
      <c r="L22" s="17"/>
      <c r="M22" s="17"/>
      <c r="N22" s="17"/>
      <c r="O22" s="17"/>
    </row>
    <row r="23" spans="1:15" x14ac:dyDescent="0.25">
      <c r="A23" s="376" t="s">
        <v>8</v>
      </c>
      <c r="B23" s="377"/>
      <c r="C23" s="439" t="s">
        <v>42</v>
      </c>
      <c r="D23" s="440"/>
      <c r="E23" s="441">
        <v>0.01</v>
      </c>
      <c r="F23" s="441"/>
      <c r="G23" s="441"/>
      <c r="H23" s="411">
        <f>E23*(E11+H18)</f>
        <v>15.082653199999999</v>
      </c>
      <c r="I23" s="411"/>
      <c r="J23" s="411"/>
      <c r="K23" s="17"/>
      <c r="L23" s="17"/>
      <c r="M23" s="17"/>
      <c r="N23" s="17"/>
      <c r="O23" s="17"/>
    </row>
    <row r="24" spans="1:15" x14ac:dyDescent="0.25">
      <c r="A24" s="376" t="s">
        <v>9</v>
      </c>
      <c r="B24" s="377"/>
      <c r="C24" s="376" t="s">
        <v>43</v>
      </c>
      <c r="D24" s="377"/>
      <c r="E24" s="431">
        <v>1.4999999999999999E-2</v>
      </c>
      <c r="F24" s="431"/>
      <c r="G24" s="431"/>
      <c r="H24" s="411">
        <f>E24*(E11+H18)</f>
        <v>22.623979799999997</v>
      </c>
      <c r="I24" s="411"/>
      <c r="J24" s="411"/>
      <c r="K24" s="17"/>
      <c r="L24" s="17"/>
      <c r="M24" s="17"/>
      <c r="N24" s="17"/>
      <c r="O24" s="17"/>
    </row>
    <row r="25" spans="1:15" x14ac:dyDescent="0.25">
      <c r="A25" s="376" t="s">
        <v>10</v>
      </c>
      <c r="B25" s="377"/>
      <c r="C25" s="376" t="s">
        <v>44</v>
      </c>
      <c r="D25" s="377"/>
      <c r="E25" s="431">
        <v>0.01</v>
      </c>
      <c r="F25" s="431"/>
      <c r="G25" s="431"/>
      <c r="H25" s="411">
        <f>E25*(E11+H18)</f>
        <v>15.082653199999999</v>
      </c>
      <c r="I25" s="411"/>
      <c r="J25" s="411"/>
      <c r="K25" s="17"/>
      <c r="L25" s="17"/>
      <c r="M25" s="17"/>
      <c r="N25" s="17"/>
      <c r="O25" s="17"/>
    </row>
    <row r="26" spans="1:15" x14ac:dyDescent="0.25">
      <c r="A26" s="376" t="s">
        <v>11</v>
      </c>
      <c r="B26" s="377"/>
      <c r="C26" s="376" t="s">
        <v>6</v>
      </c>
      <c r="D26" s="377"/>
      <c r="E26" s="431">
        <v>6.0000000000000001E-3</v>
      </c>
      <c r="F26" s="431"/>
      <c r="G26" s="431"/>
      <c r="H26" s="411">
        <f>E26*(E11+H18)</f>
        <v>9.0495919199999992</v>
      </c>
      <c r="I26" s="411"/>
      <c r="J26" s="411"/>
      <c r="K26" s="17"/>
      <c r="L26" s="17"/>
      <c r="M26" s="17"/>
      <c r="N26" s="17"/>
      <c r="O26" s="17"/>
    </row>
    <row r="27" spans="1:15" x14ac:dyDescent="0.25">
      <c r="A27" s="376" t="s">
        <v>39</v>
      </c>
      <c r="B27" s="377"/>
      <c r="C27" s="376" t="s">
        <v>5</v>
      </c>
      <c r="D27" s="377"/>
      <c r="E27" s="431">
        <v>2E-3</v>
      </c>
      <c r="F27" s="431"/>
      <c r="G27" s="431"/>
      <c r="H27" s="411">
        <f>E27*(E11+H18)</f>
        <v>3.01653064</v>
      </c>
      <c r="I27" s="411"/>
      <c r="J27" s="411"/>
      <c r="K27" s="17"/>
      <c r="L27" s="17"/>
      <c r="M27" s="17"/>
      <c r="N27" s="17"/>
      <c r="O27" s="17"/>
    </row>
    <row r="28" spans="1:15" x14ac:dyDescent="0.25">
      <c r="A28" s="284" t="s">
        <v>40</v>
      </c>
      <c r="B28" s="285"/>
      <c r="C28" s="376" t="s">
        <v>4</v>
      </c>
      <c r="D28" s="445"/>
      <c r="E28" s="432">
        <v>0.08</v>
      </c>
      <c r="F28" s="433"/>
      <c r="G28" s="434"/>
      <c r="H28" s="411">
        <f>E28*(E11+H18)</f>
        <v>120.66122559999999</v>
      </c>
      <c r="I28" s="411"/>
      <c r="J28" s="411"/>
      <c r="K28" s="17"/>
      <c r="L28" s="17"/>
      <c r="M28" s="17"/>
      <c r="N28" s="17"/>
      <c r="O28" s="17"/>
    </row>
    <row r="29" spans="1:15" x14ac:dyDescent="0.25">
      <c r="A29" s="405" t="s">
        <v>36</v>
      </c>
      <c r="B29" s="405"/>
      <c r="C29" s="405"/>
      <c r="D29" s="405"/>
      <c r="E29" s="397">
        <f>SUM(E21:G28)</f>
        <v>0.34800000000000003</v>
      </c>
      <c r="F29" s="398"/>
      <c r="G29" s="399"/>
      <c r="H29" s="400">
        <f>SUM(H21:J28)</f>
        <v>524.87633135999999</v>
      </c>
      <c r="I29" s="400"/>
      <c r="J29" s="400"/>
      <c r="K29" s="17"/>
      <c r="L29" s="17"/>
      <c r="M29" s="17"/>
      <c r="N29" s="17"/>
      <c r="O29" s="17"/>
    </row>
    <row r="30" spans="1:15" x14ac:dyDescent="0.25">
      <c r="A30" s="435" t="s">
        <v>48</v>
      </c>
      <c r="B30" s="435"/>
      <c r="C30" s="435"/>
      <c r="D30" s="435"/>
      <c r="E30" s="435"/>
      <c r="F30" s="435"/>
      <c r="G30" s="435"/>
      <c r="H30" s="435"/>
      <c r="I30" s="435"/>
      <c r="J30" s="435"/>
      <c r="K30" s="17"/>
      <c r="L30" s="17"/>
      <c r="M30" s="17"/>
      <c r="N30" s="17"/>
      <c r="O30" s="17"/>
    </row>
    <row r="31" spans="1:15" x14ac:dyDescent="0.25">
      <c r="A31" s="376" t="s">
        <v>2</v>
      </c>
      <c r="B31" s="377"/>
      <c r="C31" s="436" t="s">
        <v>46</v>
      </c>
      <c r="D31" s="437"/>
      <c r="E31" s="438"/>
      <c r="F31" s="438"/>
      <c r="G31" s="438"/>
      <c r="H31" s="411">
        <f>(3.9*2*25.5)-6%*E5</f>
        <v>123.756</v>
      </c>
      <c r="I31" s="411"/>
      <c r="J31" s="411"/>
      <c r="K31" s="17"/>
      <c r="L31" s="17"/>
      <c r="M31" s="17"/>
      <c r="N31" s="17"/>
      <c r="O31" s="17"/>
    </row>
    <row r="32" spans="1:15" x14ac:dyDescent="0.25">
      <c r="A32" s="376" t="s">
        <v>7</v>
      </c>
      <c r="B32" s="377"/>
      <c r="C32" s="376" t="s">
        <v>47</v>
      </c>
      <c r="D32" s="377"/>
      <c r="E32" s="431"/>
      <c r="F32" s="431"/>
      <c r="G32" s="431"/>
      <c r="H32" s="411">
        <f>12.5*25.5-20%</f>
        <v>318.55</v>
      </c>
      <c r="I32" s="411"/>
      <c r="J32" s="411"/>
      <c r="K32" s="17"/>
      <c r="L32" s="17"/>
      <c r="M32" s="17"/>
      <c r="N32" s="17"/>
      <c r="O32" s="17"/>
    </row>
    <row r="33" spans="1:15" x14ac:dyDescent="0.25">
      <c r="A33" s="376" t="s">
        <v>8</v>
      </c>
      <c r="B33" s="377"/>
      <c r="C33" s="225" t="s">
        <v>49</v>
      </c>
      <c r="D33" s="227"/>
      <c r="E33" s="431"/>
      <c r="F33" s="431"/>
      <c r="G33" s="431"/>
      <c r="H33" s="411"/>
      <c r="I33" s="411"/>
      <c r="J33" s="411"/>
      <c r="K33" s="17"/>
      <c r="L33" s="17"/>
      <c r="M33" s="17"/>
      <c r="N33" s="17"/>
      <c r="O33" s="17"/>
    </row>
    <row r="34" spans="1:15" x14ac:dyDescent="0.25">
      <c r="A34" s="376" t="s">
        <v>9</v>
      </c>
      <c r="B34" s="377"/>
      <c r="C34" s="284" t="s">
        <v>28</v>
      </c>
      <c r="D34" s="285"/>
      <c r="E34" s="431"/>
      <c r="F34" s="431"/>
      <c r="G34" s="431"/>
      <c r="H34" s="411"/>
      <c r="I34" s="411"/>
      <c r="J34" s="411"/>
      <c r="K34" s="17"/>
      <c r="L34" s="17"/>
      <c r="M34" s="17"/>
      <c r="N34" s="17"/>
      <c r="O34" s="17"/>
    </row>
    <row r="35" spans="1:15" x14ac:dyDescent="0.25">
      <c r="A35" s="425" t="s">
        <v>38</v>
      </c>
      <c r="B35" s="426"/>
      <c r="C35" s="426"/>
      <c r="D35" s="426"/>
      <c r="E35" s="426"/>
      <c r="F35" s="426"/>
      <c r="G35" s="427"/>
      <c r="H35" s="400">
        <f>SUM(H31:J34)</f>
        <v>442.30600000000004</v>
      </c>
      <c r="I35" s="400"/>
      <c r="J35" s="400"/>
      <c r="K35" s="17"/>
      <c r="L35" s="17"/>
      <c r="M35" s="17"/>
      <c r="N35" s="17"/>
      <c r="O35" s="17"/>
    </row>
    <row r="36" spans="1:15" x14ac:dyDescent="0.25">
      <c r="A36" s="412" t="s">
        <v>72</v>
      </c>
      <c r="B36" s="412"/>
      <c r="C36" s="412"/>
      <c r="D36" s="412"/>
      <c r="E36" s="413">
        <f>H18+H29+H35</f>
        <v>1223.0476513600001</v>
      </c>
      <c r="F36" s="414"/>
      <c r="G36" s="414"/>
      <c r="H36" s="414"/>
      <c r="I36" s="414"/>
      <c r="J36" s="414"/>
      <c r="K36" s="17"/>
      <c r="L36" s="17"/>
      <c r="M36" s="17"/>
      <c r="N36" s="17"/>
      <c r="O36" s="17"/>
    </row>
    <row r="37" spans="1:15" ht="6.75" customHeight="1" x14ac:dyDescent="0.25">
      <c r="A37" s="428"/>
      <c r="B37" s="429"/>
      <c r="C37" s="429"/>
      <c r="D37" s="429"/>
      <c r="E37" s="429"/>
      <c r="F37" s="429"/>
      <c r="G37" s="429"/>
      <c r="H37" s="429"/>
      <c r="I37" s="429"/>
      <c r="J37" s="430"/>
      <c r="K37" s="17"/>
      <c r="L37" s="17"/>
      <c r="M37" s="17"/>
      <c r="N37" s="17"/>
      <c r="O37" s="17"/>
    </row>
    <row r="38" spans="1:15" x14ac:dyDescent="0.25">
      <c r="A38" s="416" t="s">
        <v>174</v>
      </c>
      <c r="B38" s="416"/>
      <c r="C38" s="416"/>
      <c r="D38" s="416"/>
      <c r="E38" s="416"/>
      <c r="F38" s="416"/>
      <c r="G38" s="416"/>
      <c r="H38" s="416"/>
      <c r="I38" s="416"/>
      <c r="J38" s="416"/>
      <c r="K38" s="17"/>
      <c r="L38" s="17"/>
      <c r="M38" s="17"/>
      <c r="N38" s="17"/>
      <c r="O38" s="17"/>
    </row>
    <row r="39" spans="1:15" x14ac:dyDescent="0.25">
      <c r="A39" s="286" t="s">
        <v>2</v>
      </c>
      <c r="B39" s="287"/>
      <c r="C39" s="286" t="s">
        <v>51</v>
      </c>
      <c r="D39" s="287"/>
      <c r="E39" s="116"/>
      <c r="F39" s="118"/>
      <c r="G39" s="117"/>
      <c r="H39" s="402">
        <f>E11/12*5%</f>
        <v>5.2183333333333337</v>
      </c>
      <c r="I39" s="403"/>
      <c r="J39" s="287"/>
      <c r="K39" s="17"/>
      <c r="L39" s="17"/>
      <c r="M39" s="17"/>
      <c r="N39" s="17"/>
      <c r="O39" s="17"/>
    </row>
    <row r="40" spans="1:15" x14ac:dyDescent="0.25">
      <c r="A40" s="286" t="s">
        <v>7</v>
      </c>
      <c r="B40" s="287"/>
      <c r="C40" s="286" t="s">
        <v>52</v>
      </c>
      <c r="D40" s="287"/>
      <c r="E40" s="116"/>
      <c r="F40" s="118"/>
      <c r="G40" s="117"/>
      <c r="H40" s="402">
        <f>H39*8%</f>
        <v>0.41746666666666671</v>
      </c>
      <c r="I40" s="403"/>
      <c r="J40" s="287"/>
      <c r="K40" s="17"/>
      <c r="L40" s="17"/>
      <c r="M40" s="17"/>
      <c r="N40" s="17"/>
      <c r="O40" s="17"/>
    </row>
    <row r="41" spans="1:15" ht="27.75" customHeight="1" x14ac:dyDescent="0.25">
      <c r="A41" s="261" t="s">
        <v>8</v>
      </c>
      <c r="B41" s="262"/>
      <c r="C41" s="261" t="s">
        <v>53</v>
      </c>
      <c r="D41" s="262"/>
      <c r="E41" s="406"/>
      <c r="F41" s="407"/>
      <c r="G41" s="408"/>
      <c r="H41" s="401">
        <f>E41*E11</f>
        <v>0</v>
      </c>
      <c r="I41" s="401"/>
      <c r="J41" s="401"/>
      <c r="K41" s="17"/>
      <c r="L41" s="17"/>
      <c r="M41" s="17"/>
      <c r="N41" s="17"/>
      <c r="O41" s="17"/>
    </row>
    <row r="42" spans="1:15" x14ac:dyDescent="0.25">
      <c r="A42" s="409" t="s">
        <v>9</v>
      </c>
      <c r="B42" s="409"/>
      <c r="C42" s="376" t="s">
        <v>54</v>
      </c>
      <c r="D42" s="377"/>
      <c r="E42" s="410"/>
      <c r="F42" s="410"/>
      <c r="G42" s="410"/>
      <c r="H42" s="411">
        <f>E11/30/12*7*100%</f>
        <v>24.352222222222224</v>
      </c>
      <c r="I42" s="411"/>
      <c r="J42" s="411"/>
      <c r="K42" s="17"/>
      <c r="L42" s="17"/>
      <c r="M42" s="17"/>
      <c r="N42" s="17"/>
      <c r="O42" s="17"/>
    </row>
    <row r="43" spans="1:15" ht="27.75" customHeight="1" x14ac:dyDescent="0.25">
      <c r="A43" s="409" t="s">
        <v>10</v>
      </c>
      <c r="B43" s="409"/>
      <c r="C43" s="284" t="s">
        <v>83</v>
      </c>
      <c r="D43" s="285"/>
      <c r="E43" s="410"/>
      <c r="F43" s="410"/>
      <c r="G43" s="410"/>
      <c r="H43" s="411">
        <f>H42*39.8%</f>
        <v>9.6921844444444449</v>
      </c>
      <c r="I43" s="411"/>
      <c r="J43" s="411"/>
      <c r="K43" s="17"/>
      <c r="L43" s="17"/>
      <c r="M43" s="17"/>
      <c r="N43" s="17"/>
      <c r="O43" s="17"/>
    </row>
    <row r="44" spans="1:15" ht="28.5" customHeight="1" x14ac:dyDescent="0.25">
      <c r="A44" s="376" t="s">
        <v>11</v>
      </c>
      <c r="B44" s="377"/>
      <c r="C44" s="273" t="s">
        <v>53</v>
      </c>
      <c r="D44" s="274"/>
      <c r="E44" s="417"/>
      <c r="F44" s="418"/>
      <c r="G44" s="419"/>
      <c r="H44" s="420">
        <f>E11*5%</f>
        <v>62.620000000000005</v>
      </c>
      <c r="I44" s="421"/>
      <c r="J44" s="422"/>
      <c r="K44" s="17"/>
      <c r="L44" s="17"/>
      <c r="M44" s="17"/>
      <c r="N44" s="17"/>
      <c r="O44" s="17"/>
    </row>
    <row r="45" spans="1:15" x14ac:dyDescent="0.25">
      <c r="A45" s="405" t="s">
        <v>36</v>
      </c>
      <c r="B45" s="405"/>
      <c r="C45" s="405"/>
      <c r="D45" s="405"/>
      <c r="E45" s="397"/>
      <c r="F45" s="398"/>
      <c r="G45" s="399"/>
      <c r="H45" s="400">
        <f>SUM(H39:J44)</f>
        <v>102.30020666666667</v>
      </c>
      <c r="I45" s="400"/>
      <c r="J45" s="400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6" t="s">
        <v>173</v>
      </c>
      <c r="B47" s="416"/>
      <c r="C47" s="416"/>
      <c r="D47" s="416"/>
      <c r="E47" s="416"/>
      <c r="F47" s="416"/>
      <c r="G47" s="416"/>
      <c r="H47" s="416"/>
      <c r="I47" s="416"/>
      <c r="J47" s="416"/>
      <c r="K47" s="17"/>
      <c r="L47" s="17"/>
      <c r="M47" s="17"/>
      <c r="N47" s="17"/>
      <c r="O47" s="17"/>
    </row>
    <row r="48" spans="1:15" x14ac:dyDescent="0.25">
      <c r="A48" s="286" t="s">
        <v>2</v>
      </c>
      <c r="B48" s="287"/>
      <c r="C48" s="286" t="s">
        <v>56</v>
      </c>
      <c r="D48" s="287"/>
      <c r="E48" s="116"/>
      <c r="F48" s="118"/>
      <c r="G48" s="117"/>
      <c r="H48" s="402">
        <f>E19/12*5%</f>
        <v>3.2583333333333336E-4</v>
      </c>
      <c r="I48" s="403"/>
      <c r="J48" s="287"/>
      <c r="K48" s="17"/>
      <c r="L48" s="17"/>
      <c r="M48" s="17"/>
      <c r="N48" s="17"/>
      <c r="O48" s="17"/>
    </row>
    <row r="49" spans="1:15" x14ac:dyDescent="0.25">
      <c r="A49" s="286" t="s">
        <v>7</v>
      </c>
      <c r="B49" s="287"/>
      <c r="C49" s="286" t="s">
        <v>57</v>
      </c>
      <c r="D49" s="287"/>
      <c r="E49" s="116"/>
      <c r="F49" s="118"/>
      <c r="G49" s="117"/>
      <c r="H49" s="402">
        <f>E11/30/12</f>
        <v>3.4788888888888891</v>
      </c>
      <c r="I49" s="403"/>
      <c r="J49" s="287"/>
      <c r="K49" s="17"/>
      <c r="L49" s="17"/>
      <c r="M49" s="17"/>
      <c r="N49" s="17"/>
      <c r="O49" s="17"/>
    </row>
    <row r="50" spans="1:15" x14ac:dyDescent="0.25">
      <c r="A50" s="261" t="s">
        <v>8</v>
      </c>
      <c r="B50" s="262"/>
      <c r="C50" s="261" t="s">
        <v>58</v>
      </c>
      <c r="D50" s="262"/>
      <c r="E50" s="406"/>
      <c r="F50" s="407"/>
      <c r="G50" s="408"/>
      <c r="H50" s="401">
        <f>E11/30/12*5*1.5%</f>
        <v>0.26091666666666669</v>
      </c>
      <c r="I50" s="401"/>
      <c r="J50" s="401"/>
      <c r="K50" s="17"/>
      <c r="L50" s="17"/>
      <c r="M50" s="17"/>
      <c r="N50" s="17"/>
      <c r="O50" s="17"/>
    </row>
    <row r="51" spans="1:15" x14ac:dyDescent="0.25">
      <c r="A51" s="409" t="s">
        <v>9</v>
      </c>
      <c r="B51" s="409"/>
      <c r="C51" s="376" t="s">
        <v>59</v>
      </c>
      <c r="D51" s="377"/>
      <c r="E51" s="410"/>
      <c r="F51" s="410"/>
      <c r="G51" s="410"/>
      <c r="H51" s="411">
        <f>E11/30/12*15*8%</f>
        <v>4.174666666666667</v>
      </c>
      <c r="I51" s="411"/>
      <c r="J51" s="411"/>
      <c r="K51" s="17"/>
      <c r="L51" s="17"/>
      <c r="M51" s="17"/>
      <c r="N51" s="17"/>
      <c r="O51" s="17"/>
    </row>
    <row r="52" spans="1:15" x14ac:dyDescent="0.25">
      <c r="A52" s="409" t="s">
        <v>10</v>
      </c>
      <c r="B52" s="409"/>
      <c r="C52" s="284" t="s">
        <v>60</v>
      </c>
      <c r="D52" s="285"/>
      <c r="E52" s="410"/>
      <c r="F52" s="410"/>
      <c r="G52" s="410"/>
      <c r="H52" s="411">
        <f>E19*5%</f>
        <v>3.9100000000000003E-3</v>
      </c>
      <c r="I52" s="411"/>
      <c r="J52" s="411"/>
      <c r="K52" s="17"/>
      <c r="L52" s="17"/>
      <c r="M52" s="17"/>
      <c r="N52" s="17"/>
      <c r="O52" s="17"/>
    </row>
    <row r="53" spans="1:15" x14ac:dyDescent="0.25">
      <c r="A53" s="409" t="s">
        <v>11</v>
      </c>
      <c r="B53" s="409"/>
      <c r="C53" s="284" t="s">
        <v>61</v>
      </c>
      <c r="D53" s="285"/>
      <c r="E53" s="410"/>
      <c r="F53" s="410"/>
      <c r="G53" s="410"/>
      <c r="H53" s="411">
        <f>E11/30/12*5*40%</f>
        <v>6.9577777777777783</v>
      </c>
      <c r="I53" s="411"/>
      <c r="J53" s="411"/>
      <c r="K53" s="17"/>
      <c r="L53" s="17"/>
      <c r="M53" s="17"/>
      <c r="N53" s="17"/>
      <c r="O53" s="17"/>
    </row>
    <row r="54" spans="1:15" ht="27.75" customHeight="1" x14ac:dyDescent="0.25">
      <c r="A54" s="409" t="s">
        <v>39</v>
      </c>
      <c r="B54" s="409"/>
      <c r="C54" s="284" t="s">
        <v>62</v>
      </c>
      <c r="D54" s="285"/>
      <c r="E54" s="410"/>
      <c r="F54" s="410"/>
      <c r="G54" s="410"/>
      <c r="H54" s="411">
        <f>SUM(H48:J53)*39.8%</f>
        <v>5.9208413616666666</v>
      </c>
      <c r="I54" s="411"/>
      <c r="J54" s="411"/>
      <c r="K54" s="17"/>
      <c r="L54" s="17"/>
      <c r="M54" s="17"/>
      <c r="N54" s="17"/>
      <c r="O54" s="17"/>
    </row>
    <row r="55" spans="1:15" x14ac:dyDescent="0.25">
      <c r="A55" s="405" t="s">
        <v>36</v>
      </c>
      <c r="B55" s="405"/>
      <c r="C55" s="405"/>
      <c r="D55" s="405"/>
      <c r="E55" s="397"/>
      <c r="F55" s="398"/>
      <c r="G55" s="399"/>
      <c r="H55" s="400">
        <f>SUM(H48:J54)</f>
        <v>20.797327195000001</v>
      </c>
      <c r="I55" s="400"/>
      <c r="J55" s="400"/>
      <c r="K55" s="17"/>
      <c r="L55" s="17"/>
      <c r="M55" s="17"/>
      <c r="N55" s="17"/>
      <c r="O55" s="17"/>
    </row>
    <row r="56" spans="1:15" x14ac:dyDescent="0.25">
      <c r="A56" s="404" t="s">
        <v>172</v>
      </c>
      <c r="B56" s="404"/>
      <c r="C56" s="404"/>
      <c r="D56" s="404"/>
      <c r="E56" s="404"/>
      <c r="F56" s="404"/>
      <c r="G56" s="404"/>
      <c r="H56" s="404"/>
      <c r="I56" s="404"/>
      <c r="J56" s="404"/>
      <c r="K56" s="17"/>
      <c r="L56" s="17"/>
      <c r="M56" s="17"/>
      <c r="N56" s="17"/>
      <c r="O56" s="17"/>
    </row>
    <row r="57" spans="1:15" ht="32.25" customHeight="1" x14ac:dyDescent="0.25">
      <c r="A57" s="286" t="s">
        <v>2</v>
      </c>
      <c r="B57" s="287"/>
      <c r="C57" s="286" t="s">
        <v>64</v>
      </c>
      <c r="D57" s="287"/>
      <c r="E57" s="116"/>
      <c r="F57" s="118"/>
      <c r="G57" s="117"/>
      <c r="H57" s="402">
        <f>((((E11+(E11/3))*0.3333)/12)*2%)</f>
        <v>0.92761093333333333</v>
      </c>
      <c r="I57" s="403"/>
      <c r="J57" s="287"/>
      <c r="K57" s="17"/>
      <c r="L57" s="17"/>
      <c r="M57" s="17"/>
      <c r="N57" s="17"/>
      <c r="O57" s="17"/>
    </row>
    <row r="58" spans="1:15" ht="30.75" customHeight="1" x14ac:dyDescent="0.25">
      <c r="A58" s="286" t="s">
        <v>7</v>
      </c>
      <c r="B58" s="287"/>
      <c r="C58" s="286" t="s">
        <v>65</v>
      </c>
      <c r="D58" s="287"/>
      <c r="E58" s="116"/>
      <c r="F58" s="118"/>
      <c r="G58" s="117"/>
      <c r="H58" s="402">
        <f>H57*39.8%</f>
        <v>0.36918915146666664</v>
      </c>
      <c r="I58" s="403"/>
      <c r="J58" s="287"/>
      <c r="K58" s="17"/>
      <c r="L58" s="17"/>
      <c r="M58" s="17"/>
      <c r="N58" s="17"/>
      <c r="O58" s="17"/>
    </row>
    <row r="59" spans="1:15" ht="32.25" customHeight="1" x14ac:dyDescent="0.25">
      <c r="A59" s="261" t="s">
        <v>8</v>
      </c>
      <c r="B59" s="262"/>
      <c r="C59" s="286" t="s">
        <v>66</v>
      </c>
      <c r="D59" s="287"/>
      <c r="E59" s="406"/>
      <c r="F59" s="407"/>
      <c r="G59" s="408"/>
      <c r="H59" s="401">
        <f>(((E11+H16)*0.333)*2%)*39.8%</f>
        <v>3.5962436109456002</v>
      </c>
      <c r="I59" s="401"/>
      <c r="J59" s="401"/>
      <c r="K59" s="17"/>
      <c r="L59" s="17"/>
      <c r="M59" s="17"/>
      <c r="N59" s="17"/>
      <c r="O59" s="17"/>
    </row>
    <row r="60" spans="1:15" x14ac:dyDescent="0.25">
      <c r="A60" s="409" t="s">
        <v>9</v>
      </c>
      <c r="B60" s="409"/>
      <c r="C60" s="376" t="s">
        <v>67</v>
      </c>
      <c r="D60" s="377"/>
      <c r="E60" s="410"/>
      <c r="F60" s="410"/>
      <c r="G60" s="410"/>
      <c r="H60" s="411"/>
      <c r="I60" s="411"/>
      <c r="J60" s="411"/>
      <c r="K60" s="17"/>
      <c r="L60" s="17"/>
      <c r="M60" s="17"/>
      <c r="N60" s="17"/>
      <c r="O60" s="17"/>
    </row>
    <row r="61" spans="1:15" x14ac:dyDescent="0.25">
      <c r="A61" s="405" t="s">
        <v>36</v>
      </c>
      <c r="B61" s="405"/>
      <c r="C61" s="405"/>
      <c r="D61" s="405"/>
      <c r="E61" s="397"/>
      <c r="F61" s="398"/>
      <c r="G61" s="399"/>
      <c r="H61" s="400">
        <f>SUM(H57:J60)</f>
        <v>4.8930436957456003</v>
      </c>
      <c r="I61" s="400"/>
      <c r="J61" s="400"/>
      <c r="K61" s="17"/>
      <c r="L61" s="17"/>
      <c r="M61" s="17"/>
      <c r="N61" s="17"/>
      <c r="O61" s="17"/>
    </row>
    <row r="62" spans="1:15" x14ac:dyDescent="0.25">
      <c r="A62" s="404" t="s">
        <v>171</v>
      </c>
      <c r="B62" s="404"/>
      <c r="C62" s="404"/>
      <c r="D62" s="404"/>
      <c r="E62" s="404"/>
      <c r="F62" s="404"/>
      <c r="G62" s="404"/>
      <c r="H62" s="404"/>
      <c r="I62" s="404"/>
      <c r="J62" s="404"/>
      <c r="K62" s="17"/>
      <c r="L62" s="17"/>
      <c r="M62" s="17"/>
      <c r="N62" s="17"/>
      <c r="O62" s="17"/>
    </row>
    <row r="63" spans="1:15" ht="29.25" customHeight="1" x14ac:dyDescent="0.25">
      <c r="A63" s="286" t="s">
        <v>2</v>
      </c>
      <c r="B63" s="287"/>
      <c r="C63" s="286" t="s">
        <v>69</v>
      </c>
      <c r="D63" s="287"/>
      <c r="E63" s="116"/>
      <c r="F63" s="118"/>
      <c r="G63" s="117"/>
      <c r="H63" s="402">
        <f>((((E17+(E17/3))*0.3333)/12)*2%)</f>
        <v>8.9620666666666654E-5</v>
      </c>
      <c r="I63" s="403"/>
      <c r="J63" s="287"/>
      <c r="K63" s="17"/>
      <c r="L63" s="17"/>
      <c r="M63" s="17"/>
      <c r="N63" s="17"/>
      <c r="O63" s="17"/>
    </row>
    <row r="64" spans="1:15" ht="29.25" customHeight="1" x14ac:dyDescent="0.25">
      <c r="A64" s="286" t="s">
        <v>7</v>
      </c>
      <c r="B64" s="287"/>
      <c r="C64" s="286" t="s">
        <v>70</v>
      </c>
      <c r="D64" s="287"/>
      <c r="E64" s="116"/>
      <c r="F64" s="118"/>
      <c r="G64" s="117"/>
      <c r="H64" s="402">
        <f>H63*39.8%</f>
        <v>3.5669025333333325E-5</v>
      </c>
      <c r="I64" s="403"/>
      <c r="J64" s="287"/>
      <c r="K64" s="17"/>
      <c r="L64" s="17"/>
      <c r="M64" s="17"/>
      <c r="N64" s="17"/>
      <c r="O64" s="17"/>
    </row>
    <row r="65" spans="1:15" x14ac:dyDescent="0.25">
      <c r="A65" s="405" t="s">
        <v>36</v>
      </c>
      <c r="B65" s="405"/>
      <c r="C65" s="405"/>
      <c r="D65" s="405"/>
      <c r="E65" s="397"/>
      <c r="F65" s="398"/>
      <c r="G65" s="399"/>
      <c r="H65" s="400">
        <f>SUM(H63:J64)</f>
        <v>1.2528969199999997E-4</v>
      </c>
      <c r="I65" s="400"/>
      <c r="J65" s="400"/>
      <c r="K65" s="17"/>
      <c r="L65" s="17"/>
      <c r="M65" s="17"/>
      <c r="N65" s="17"/>
      <c r="O65" s="17"/>
    </row>
    <row r="66" spans="1:15" x14ac:dyDescent="0.25">
      <c r="A66" s="412" t="s">
        <v>71</v>
      </c>
      <c r="B66" s="412"/>
      <c r="C66" s="412"/>
      <c r="D66" s="412"/>
      <c r="E66" s="413">
        <f>H65+H61+H55</f>
        <v>25.690496180437602</v>
      </c>
      <c r="F66" s="414"/>
      <c r="G66" s="414"/>
      <c r="H66" s="414"/>
      <c r="I66" s="414"/>
      <c r="J66" s="414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6" t="s">
        <v>73</v>
      </c>
      <c r="B68" s="416"/>
      <c r="C68" s="416"/>
      <c r="D68" s="416"/>
      <c r="E68" s="416"/>
      <c r="F68" s="416"/>
      <c r="G68" s="416"/>
      <c r="H68" s="416"/>
      <c r="I68" s="416"/>
      <c r="J68" s="416"/>
      <c r="K68" s="17"/>
      <c r="L68" s="17"/>
      <c r="M68" s="17"/>
      <c r="N68" s="17"/>
      <c r="O68" s="17"/>
    </row>
    <row r="69" spans="1:15" x14ac:dyDescent="0.25">
      <c r="A69" s="286" t="s">
        <v>2</v>
      </c>
      <c r="B69" s="287"/>
      <c r="C69" s="286" t="s">
        <v>74</v>
      </c>
      <c r="D69" s="287"/>
      <c r="E69" s="286"/>
      <c r="F69" s="403"/>
      <c r="G69" s="287"/>
      <c r="H69" s="402">
        <v>90</v>
      </c>
      <c r="I69" s="403"/>
      <c r="J69" s="287"/>
      <c r="K69" s="17"/>
      <c r="L69" s="17"/>
      <c r="M69" s="17"/>
      <c r="N69" s="17"/>
      <c r="O69" s="17"/>
    </row>
    <row r="70" spans="1:15" x14ac:dyDescent="0.25">
      <c r="A70" s="286" t="s">
        <v>7</v>
      </c>
      <c r="B70" s="287"/>
      <c r="C70" s="286" t="s">
        <v>75</v>
      </c>
      <c r="D70" s="287"/>
      <c r="E70" s="116"/>
      <c r="F70" s="118"/>
      <c r="G70" s="117"/>
      <c r="H70" s="402"/>
      <c r="I70" s="403"/>
      <c r="J70" s="287"/>
      <c r="K70" s="17"/>
      <c r="L70" s="17"/>
      <c r="M70" s="17"/>
      <c r="N70" s="17"/>
      <c r="O70" s="17"/>
    </row>
    <row r="71" spans="1:15" x14ac:dyDescent="0.25">
      <c r="A71" s="261" t="s">
        <v>8</v>
      </c>
      <c r="B71" s="262"/>
      <c r="C71" s="261" t="s">
        <v>76</v>
      </c>
      <c r="D71" s="262"/>
      <c r="E71" s="406"/>
      <c r="F71" s="407"/>
      <c r="G71" s="408"/>
      <c r="H71" s="401"/>
      <c r="I71" s="401"/>
      <c r="J71" s="401"/>
      <c r="K71" s="17"/>
      <c r="L71" s="17"/>
      <c r="M71" s="17"/>
      <c r="N71" s="17"/>
      <c r="O71" s="17"/>
    </row>
    <row r="72" spans="1:15" x14ac:dyDescent="0.25">
      <c r="A72" s="409" t="s">
        <v>9</v>
      </c>
      <c r="B72" s="409"/>
      <c r="C72" s="376" t="s">
        <v>28</v>
      </c>
      <c r="D72" s="377"/>
      <c r="E72" s="410"/>
      <c r="F72" s="410"/>
      <c r="G72" s="410"/>
      <c r="H72" s="411">
        <f>E30/30/12*15*8%</f>
        <v>0</v>
      </c>
      <c r="I72" s="411"/>
      <c r="J72" s="411"/>
      <c r="K72" s="17"/>
      <c r="L72" s="17"/>
      <c r="M72" s="17"/>
      <c r="N72" s="17"/>
      <c r="O72" s="17"/>
    </row>
    <row r="73" spans="1:15" x14ac:dyDescent="0.25">
      <c r="A73" s="405" t="s">
        <v>36</v>
      </c>
      <c r="B73" s="405"/>
      <c r="C73" s="405"/>
      <c r="D73" s="405"/>
      <c r="E73" s="397"/>
      <c r="F73" s="398"/>
      <c r="G73" s="399"/>
      <c r="H73" s="400">
        <f>SUM(H69:J72)</f>
        <v>90</v>
      </c>
      <c r="I73" s="400"/>
      <c r="J73" s="400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6" t="s">
        <v>84</v>
      </c>
      <c r="B75" s="416"/>
      <c r="C75" s="416"/>
      <c r="D75" s="416"/>
      <c r="E75" s="416"/>
      <c r="F75" s="416"/>
      <c r="G75" s="416"/>
      <c r="H75" s="416"/>
      <c r="I75" s="416"/>
      <c r="J75" s="416"/>
      <c r="K75" s="17"/>
      <c r="L75" s="17"/>
      <c r="M75" s="17"/>
      <c r="N75" s="17"/>
      <c r="O75" s="17"/>
    </row>
    <row r="76" spans="1:15" x14ac:dyDescent="0.25">
      <c r="A76" s="286" t="s">
        <v>2</v>
      </c>
      <c r="B76" s="287"/>
      <c r="C76" s="286" t="s">
        <v>77</v>
      </c>
      <c r="D76" s="287"/>
      <c r="E76" s="415">
        <v>7.0000000000000007E-2</v>
      </c>
      <c r="F76" s="403"/>
      <c r="G76" s="287"/>
      <c r="H76" s="402">
        <f>(H73+E66+H45+E36+E11)*E76</f>
        <v>188.54068479449734</v>
      </c>
      <c r="I76" s="403"/>
      <c r="J76" s="287"/>
      <c r="K76" s="17"/>
      <c r="L76" s="17"/>
      <c r="M76" s="17"/>
      <c r="N76" s="17"/>
      <c r="O76" s="17"/>
    </row>
    <row r="77" spans="1:15" x14ac:dyDescent="0.25">
      <c r="A77" s="286" t="s">
        <v>7</v>
      </c>
      <c r="B77" s="287"/>
      <c r="C77" s="286" t="s">
        <v>12</v>
      </c>
      <c r="D77" s="287"/>
      <c r="E77" s="415">
        <v>7.577530628885254E-2</v>
      </c>
      <c r="F77" s="403"/>
      <c r="G77" s="287"/>
      <c r="H77" s="402">
        <f>E77*(H73+E66+H45+E36+E11)</f>
        <v>204.09611626018625</v>
      </c>
      <c r="I77" s="403"/>
      <c r="J77" s="287"/>
      <c r="K77" s="17"/>
      <c r="L77" s="17"/>
      <c r="M77" s="17"/>
      <c r="N77" s="17"/>
      <c r="O77" s="17"/>
    </row>
    <row r="78" spans="1:15" x14ac:dyDescent="0.25">
      <c r="A78" s="261" t="s">
        <v>8</v>
      </c>
      <c r="B78" s="262"/>
      <c r="C78" s="261" t="s">
        <v>78</v>
      </c>
      <c r="D78" s="262"/>
      <c r="E78" s="473">
        <v>0.85750000000000004</v>
      </c>
      <c r="F78" s="474"/>
      <c r="G78" s="475"/>
      <c r="H78" s="401">
        <f>(H73+E66+H45+E36+E11)/E78</f>
        <v>3141.0359815826291</v>
      </c>
      <c r="I78" s="401"/>
      <c r="J78" s="401"/>
      <c r="K78" s="17"/>
      <c r="L78" s="17"/>
      <c r="M78" s="17"/>
      <c r="N78" s="17"/>
      <c r="O78" s="17"/>
    </row>
    <row r="79" spans="1:15" x14ac:dyDescent="0.25">
      <c r="A79" s="409" t="s">
        <v>9</v>
      </c>
      <c r="B79" s="409"/>
      <c r="C79" s="376" t="s">
        <v>79</v>
      </c>
      <c r="D79" s="377"/>
      <c r="E79" s="410">
        <v>1.6500000000000001E-2</v>
      </c>
      <c r="F79" s="410"/>
      <c r="G79" s="410"/>
      <c r="H79" s="411">
        <f>E79*D87</f>
        <v>50.920320000000004</v>
      </c>
      <c r="I79" s="411"/>
      <c r="J79" s="411"/>
      <c r="K79" s="17"/>
      <c r="L79" s="17"/>
      <c r="M79" s="17"/>
      <c r="N79" s="17"/>
      <c r="O79" s="17"/>
    </row>
    <row r="80" spans="1:15" x14ac:dyDescent="0.25">
      <c r="A80" s="409" t="s">
        <v>9</v>
      </c>
      <c r="B80" s="409"/>
      <c r="C80" s="376" t="s">
        <v>80</v>
      </c>
      <c r="D80" s="377"/>
      <c r="E80" s="410">
        <v>7.5999999999999998E-2</v>
      </c>
      <c r="F80" s="410"/>
      <c r="G80" s="410"/>
      <c r="H80" s="411">
        <f>E80*D87</f>
        <v>234.54208</v>
      </c>
      <c r="I80" s="411"/>
      <c r="J80" s="411"/>
      <c r="K80" s="17"/>
      <c r="L80" s="17"/>
      <c r="M80" s="17"/>
      <c r="N80" s="17"/>
      <c r="O80" s="17"/>
    </row>
    <row r="81" spans="1:15" x14ac:dyDescent="0.25">
      <c r="A81" s="409" t="s">
        <v>10</v>
      </c>
      <c r="B81" s="409"/>
      <c r="C81" s="376" t="s">
        <v>81</v>
      </c>
      <c r="D81" s="377"/>
      <c r="E81" s="410"/>
      <c r="F81" s="410"/>
      <c r="G81" s="410"/>
      <c r="H81" s="411"/>
      <c r="I81" s="411"/>
      <c r="J81" s="411"/>
      <c r="K81" s="17"/>
      <c r="L81" s="17"/>
      <c r="M81" s="17"/>
      <c r="N81" s="17"/>
      <c r="O81" s="17"/>
    </row>
    <row r="82" spans="1:15" x14ac:dyDescent="0.25">
      <c r="A82" s="409" t="s">
        <v>11</v>
      </c>
      <c r="B82" s="409"/>
      <c r="C82" s="376" t="s">
        <v>82</v>
      </c>
      <c r="D82" s="377"/>
      <c r="E82" s="410">
        <v>0.05</v>
      </c>
      <c r="F82" s="410"/>
      <c r="G82" s="410"/>
      <c r="H82" s="411">
        <f>E82*D87</f>
        <v>154.304</v>
      </c>
      <c r="I82" s="411"/>
      <c r="J82" s="411"/>
      <c r="K82" s="17"/>
      <c r="L82" s="17"/>
      <c r="M82" s="17"/>
      <c r="N82" s="17"/>
      <c r="O82" s="17"/>
    </row>
    <row r="83" spans="1:15" x14ac:dyDescent="0.25">
      <c r="A83" s="405" t="s">
        <v>36</v>
      </c>
      <c r="B83" s="405"/>
      <c r="C83" s="405"/>
      <c r="D83" s="405"/>
      <c r="E83" s="397"/>
      <c r="F83" s="398"/>
      <c r="G83" s="399"/>
      <c r="H83" s="400">
        <f>H76+H77+H79+H80+H82</f>
        <v>832.40320105468356</v>
      </c>
      <c r="I83" s="400"/>
      <c r="J83" s="400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76" t="s">
        <v>85</v>
      </c>
      <c r="B85" s="476"/>
      <c r="C85" s="476"/>
      <c r="D85" s="476"/>
      <c r="E85" s="476"/>
      <c r="F85" s="476"/>
      <c r="G85" s="476"/>
      <c r="H85" s="411">
        <f>SUM(H83+H73+E66+H45+E36+E11)</f>
        <v>3525.841555261788</v>
      </c>
      <c r="I85" s="411"/>
      <c r="J85" s="411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3086.08</v>
      </c>
    </row>
  </sheetData>
  <mergeCells count="232">
    <mergeCell ref="A1:C1"/>
    <mergeCell ref="D1:J1"/>
    <mergeCell ref="A2:J2"/>
    <mergeCell ref="A3:J3"/>
    <mergeCell ref="A4:J4"/>
    <mergeCell ref="B5:D5"/>
    <mergeCell ref="E5:J5"/>
    <mergeCell ref="B9:D9"/>
    <mergeCell ref="E9:J9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E8" sqref="E8:J8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69" t="s">
        <v>0</v>
      </c>
      <c r="B1" s="469"/>
      <c r="C1" s="469"/>
      <c r="D1" s="470" t="s">
        <v>180</v>
      </c>
      <c r="E1" s="471"/>
      <c r="F1" s="471"/>
      <c r="G1" s="471"/>
      <c r="H1" s="471"/>
      <c r="I1" s="471"/>
      <c r="J1" s="472"/>
      <c r="K1" s="17"/>
      <c r="L1" s="17"/>
      <c r="M1" s="17"/>
      <c r="N1" s="17"/>
      <c r="O1" s="17"/>
    </row>
    <row r="2" spans="1:15" x14ac:dyDescent="0.2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17"/>
      <c r="L2" s="17"/>
      <c r="M2" s="17"/>
      <c r="N2" s="17"/>
      <c r="O2" s="17"/>
    </row>
    <row r="3" spans="1:15" x14ac:dyDescent="0.25">
      <c r="A3" s="466" t="s">
        <v>30</v>
      </c>
      <c r="B3" s="467"/>
      <c r="C3" s="467"/>
      <c r="D3" s="467"/>
      <c r="E3" s="467"/>
      <c r="F3" s="467"/>
      <c r="G3" s="467"/>
      <c r="H3" s="467"/>
      <c r="I3" s="467"/>
      <c r="J3" s="468"/>
      <c r="K3" s="17"/>
      <c r="L3" s="17"/>
      <c r="M3" s="17"/>
      <c r="N3" s="17"/>
      <c r="O3" s="17"/>
    </row>
    <row r="4" spans="1:15" x14ac:dyDescent="0.25">
      <c r="A4" s="409" t="s">
        <v>31</v>
      </c>
      <c r="B4" s="409"/>
      <c r="C4" s="409"/>
      <c r="D4" s="409"/>
      <c r="E4" s="409"/>
      <c r="F4" s="409"/>
      <c r="G4" s="409"/>
      <c r="H4" s="409"/>
      <c r="I4" s="409"/>
      <c r="J4" s="409"/>
      <c r="K4" s="17"/>
      <c r="L4" s="17"/>
      <c r="M4" s="17"/>
      <c r="N4" s="17"/>
      <c r="O4" s="17"/>
    </row>
    <row r="5" spans="1:15" x14ac:dyDescent="0.25">
      <c r="A5" s="29" t="s">
        <v>2</v>
      </c>
      <c r="B5" s="456" t="s">
        <v>1</v>
      </c>
      <c r="C5" s="457"/>
      <c r="D5" s="458"/>
      <c r="E5" s="459">
        <v>1284.51</v>
      </c>
      <c r="F5" s="409"/>
      <c r="G5" s="409"/>
      <c r="H5" s="409"/>
      <c r="I5" s="409"/>
      <c r="J5" s="409"/>
      <c r="K5" s="17"/>
      <c r="L5" s="17"/>
      <c r="M5" s="17"/>
      <c r="N5" s="17"/>
      <c r="O5" s="17"/>
    </row>
    <row r="6" spans="1:15" x14ac:dyDescent="0.25">
      <c r="A6" s="29" t="s">
        <v>7</v>
      </c>
      <c r="B6" s="456" t="s">
        <v>25</v>
      </c>
      <c r="C6" s="457"/>
      <c r="D6" s="458"/>
      <c r="E6" s="460"/>
      <c r="F6" s="461"/>
      <c r="G6" s="461"/>
      <c r="H6" s="461"/>
      <c r="I6" s="461"/>
      <c r="J6" s="462"/>
      <c r="K6" s="17"/>
      <c r="L6" s="17"/>
      <c r="M6" s="17"/>
      <c r="N6" s="17"/>
      <c r="O6" s="17"/>
    </row>
    <row r="7" spans="1:15" x14ac:dyDescent="0.25">
      <c r="A7" s="29" t="s">
        <v>8</v>
      </c>
      <c r="B7" s="456" t="s">
        <v>26</v>
      </c>
      <c r="C7" s="457"/>
      <c r="D7" s="458"/>
      <c r="E7" s="460"/>
      <c r="F7" s="461"/>
      <c r="G7" s="461"/>
      <c r="H7" s="461"/>
      <c r="I7" s="461"/>
      <c r="J7" s="462"/>
      <c r="K7" s="17"/>
      <c r="L7" s="17"/>
      <c r="M7" s="17"/>
      <c r="N7" s="17"/>
      <c r="O7" s="17"/>
    </row>
    <row r="8" spans="1:15" x14ac:dyDescent="0.25">
      <c r="A8" s="29" t="s">
        <v>9</v>
      </c>
      <c r="B8" s="456" t="s">
        <v>27</v>
      </c>
      <c r="C8" s="457"/>
      <c r="D8" s="458"/>
      <c r="E8" s="460"/>
      <c r="F8" s="461"/>
      <c r="G8" s="461"/>
      <c r="H8" s="461"/>
      <c r="I8" s="461"/>
      <c r="J8" s="462"/>
      <c r="K8" s="17"/>
      <c r="L8" s="17"/>
      <c r="M8" s="17"/>
      <c r="N8" s="17"/>
      <c r="O8" s="17"/>
    </row>
    <row r="9" spans="1:15" x14ac:dyDescent="0.25">
      <c r="A9" s="29" t="s">
        <v>10</v>
      </c>
      <c r="B9" s="456" t="s">
        <v>28</v>
      </c>
      <c r="C9" s="457"/>
      <c r="D9" s="458"/>
      <c r="E9" s="410"/>
      <c r="F9" s="410"/>
      <c r="G9" s="410"/>
      <c r="H9" s="410"/>
      <c r="I9" s="410"/>
      <c r="J9" s="410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59" t="s">
        <v>92</v>
      </c>
      <c r="C10" s="360"/>
      <c r="D10" s="361"/>
      <c r="E10" s="411"/>
      <c r="F10" s="411"/>
      <c r="G10" s="411"/>
      <c r="H10" s="411"/>
      <c r="I10" s="411"/>
      <c r="J10" s="411"/>
      <c r="K10" s="17"/>
      <c r="L10" s="17"/>
      <c r="M10" s="17"/>
      <c r="N10" s="17"/>
      <c r="O10" s="17"/>
    </row>
    <row r="11" spans="1:15" x14ac:dyDescent="0.25">
      <c r="A11" s="405" t="s">
        <v>38</v>
      </c>
      <c r="B11" s="405"/>
      <c r="C11" s="405"/>
      <c r="D11" s="405"/>
      <c r="E11" s="400">
        <f>SUM(E5:J10)</f>
        <v>1284.51</v>
      </c>
      <c r="F11" s="400"/>
      <c r="G11" s="400"/>
      <c r="H11" s="400"/>
      <c r="I11" s="400"/>
      <c r="J11" s="400"/>
      <c r="K11" s="17"/>
      <c r="L11" s="17"/>
      <c r="M11" s="17"/>
      <c r="N11" s="17"/>
      <c r="O11" s="17"/>
    </row>
    <row r="12" spans="1:15" ht="32.25" customHeight="1" x14ac:dyDescent="0.25">
      <c r="A12" s="199" t="s">
        <v>29</v>
      </c>
      <c r="B12" s="200"/>
      <c r="C12" s="200"/>
      <c r="D12" s="201"/>
      <c r="E12" s="463">
        <f>E11*E29</f>
        <v>447.00948000000005</v>
      </c>
      <c r="F12" s="464"/>
      <c r="G12" s="464"/>
      <c r="H12" s="464"/>
      <c r="I12" s="464"/>
      <c r="J12" s="465"/>
      <c r="K12" s="17"/>
      <c r="L12" s="17"/>
      <c r="M12" s="17"/>
      <c r="N12" s="17"/>
      <c r="O12" s="17"/>
    </row>
    <row r="13" spans="1:15" x14ac:dyDescent="0.25">
      <c r="A13" s="409"/>
      <c r="B13" s="409"/>
      <c r="C13" s="409"/>
      <c r="D13" s="409"/>
      <c r="E13" s="409"/>
      <c r="F13" s="409"/>
      <c r="G13" s="409"/>
      <c r="H13" s="409"/>
      <c r="I13" s="409"/>
      <c r="J13" s="409"/>
      <c r="K13" s="17"/>
      <c r="L13" s="17"/>
      <c r="M13" s="17"/>
      <c r="N13" s="17"/>
      <c r="O13" s="17"/>
    </row>
    <row r="14" spans="1:15" x14ac:dyDescent="0.25">
      <c r="A14" s="416" t="s">
        <v>32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7"/>
      <c r="L14" s="17"/>
      <c r="M14" s="17"/>
      <c r="N14" s="17"/>
      <c r="O14" s="17"/>
    </row>
    <row r="15" spans="1:15" x14ac:dyDescent="0.25">
      <c r="A15" s="435" t="s">
        <v>175</v>
      </c>
      <c r="B15" s="435"/>
      <c r="C15" s="435"/>
      <c r="D15" s="435"/>
      <c r="E15" s="435"/>
      <c r="F15" s="435"/>
      <c r="G15" s="435"/>
      <c r="H15" s="435"/>
      <c r="I15" s="435"/>
      <c r="J15" s="435"/>
      <c r="K15" s="17"/>
      <c r="L15" s="17"/>
      <c r="M15" s="17"/>
      <c r="N15" s="17"/>
      <c r="O15" s="17"/>
    </row>
    <row r="16" spans="1:15" x14ac:dyDescent="0.25">
      <c r="A16" s="29" t="s">
        <v>2</v>
      </c>
      <c r="B16" s="376" t="s">
        <v>34</v>
      </c>
      <c r="C16" s="445"/>
      <c r="D16" s="377"/>
      <c r="E16" s="442">
        <v>8.3299999999999999E-2</v>
      </c>
      <c r="F16" s="443"/>
      <c r="G16" s="444"/>
      <c r="H16" s="411">
        <f>E16*E11</f>
        <v>106.999683</v>
      </c>
      <c r="I16" s="411"/>
      <c r="J16" s="411"/>
      <c r="K16" s="17"/>
      <c r="L16" s="17"/>
      <c r="M16" s="17"/>
      <c r="N16" s="17"/>
      <c r="O16" s="17"/>
    </row>
    <row r="17" spans="1:15" x14ac:dyDescent="0.25">
      <c r="A17" s="29" t="s">
        <v>7</v>
      </c>
      <c r="B17" s="376" t="s">
        <v>35</v>
      </c>
      <c r="C17" s="445"/>
      <c r="D17" s="377"/>
      <c r="E17" s="417">
        <v>0.121</v>
      </c>
      <c r="F17" s="418"/>
      <c r="G17" s="419"/>
      <c r="H17" s="411">
        <f>E17*E11</f>
        <v>155.42570999999998</v>
      </c>
      <c r="I17" s="411"/>
      <c r="J17" s="411"/>
      <c r="K17" s="17"/>
      <c r="L17" s="17"/>
      <c r="M17" s="17"/>
      <c r="N17" s="17"/>
      <c r="O17" s="17"/>
    </row>
    <row r="18" spans="1:15" x14ac:dyDescent="0.25">
      <c r="A18" s="446" t="s">
        <v>36</v>
      </c>
      <c r="B18" s="447"/>
      <c r="C18" s="447"/>
      <c r="D18" s="447"/>
      <c r="E18" s="447"/>
      <c r="F18" s="447"/>
      <c r="G18" s="448"/>
      <c r="H18" s="449">
        <f>SUM(H16:J17)</f>
        <v>262.42539299999999</v>
      </c>
      <c r="I18" s="449"/>
      <c r="J18" s="449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25" t="s">
        <v>37</v>
      </c>
      <c r="C19" s="226"/>
      <c r="D19" s="227"/>
      <c r="E19" s="450">
        <v>7.8200000000000006E-2</v>
      </c>
      <c r="F19" s="451"/>
      <c r="G19" s="452"/>
      <c r="H19" s="453">
        <f>E11*E19</f>
        <v>100.44868200000001</v>
      </c>
      <c r="I19" s="454"/>
      <c r="J19" s="455"/>
      <c r="K19" s="17"/>
      <c r="L19" s="17"/>
      <c r="M19" s="17"/>
      <c r="N19" s="17"/>
      <c r="O19" s="17"/>
    </row>
    <row r="20" spans="1:15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7"/>
      <c r="L20" s="17"/>
      <c r="M20" s="17"/>
      <c r="N20" s="17"/>
      <c r="O20" s="17"/>
    </row>
    <row r="21" spans="1:15" x14ac:dyDescent="0.25">
      <c r="A21" s="376" t="s">
        <v>2</v>
      </c>
      <c r="B21" s="377"/>
      <c r="C21" s="436" t="s">
        <v>3</v>
      </c>
      <c r="D21" s="437"/>
      <c r="E21" s="438">
        <v>0.2</v>
      </c>
      <c r="F21" s="438"/>
      <c r="G21" s="438"/>
      <c r="H21" s="411">
        <f>E21*(E11+H18)</f>
        <v>309.3870786</v>
      </c>
      <c r="I21" s="411"/>
      <c r="J21" s="411"/>
      <c r="K21" s="17"/>
      <c r="L21" s="17"/>
      <c r="M21" s="17"/>
      <c r="N21" s="17"/>
      <c r="O21" s="17"/>
    </row>
    <row r="22" spans="1:15" x14ac:dyDescent="0.25">
      <c r="A22" s="376" t="s">
        <v>7</v>
      </c>
      <c r="B22" s="377"/>
      <c r="C22" s="376" t="s">
        <v>41</v>
      </c>
      <c r="D22" s="377"/>
      <c r="E22" s="431">
        <v>2.5000000000000001E-2</v>
      </c>
      <c r="F22" s="431"/>
      <c r="G22" s="431"/>
      <c r="H22" s="411">
        <f>E22*(E11+H18)</f>
        <v>38.673384824999999</v>
      </c>
      <c r="I22" s="411"/>
      <c r="J22" s="411"/>
      <c r="K22" s="17"/>
      <c r="L22" s="17"/>
      <c r="M22" s="17"/>
      <c r="N22" s="17"/>
      <c r="O22" s="17"/>
    </row>
    <row r="23" spans="1:15" x14ac:dyDescent="0.25">
      <c r="A23" s="376" t="s">
        <v>8</v>
      </c>
      <c r="B23" s="377"/>
      <c r="C23" s="439" t="s">
        <v>42</v>
      </c>
      <c r="D23" s="440"/>
      <c r="E23" s="441">
        <v>0.01</v>
      </c>
      <c r="F23" s="441"/>
      <c r="G23" s="441"/>
      <c r="H23" s="411">
        <f>E23*(E11+H18)</f>
        <v>15.46935393</v>
      </c>
      <c r="I23" s="411"/>
      <c r="J23" s="411"/>
      <c r="K23" s="17"/>
      <c r="L23" s="17"/>
      <c r="M23" s="17"/>
      <c r="N23" s="17"/>
      <c r="O23" s="17"/>
    </row>
    <row r="24" spans="1:15" x14ac:dyDescent="0.25">
      <c r="A24" s="376" t="s">
        <v>9</v>
      </c>
      <c r="B24" s="377"/>
      <c r="C24" s="376" t="s">
        <v>43</v>
      </c>
      <c r="D24" s="377"/>
      <c r="E24" s="431">
        <v>1.4999999999999999E-2</v>
      </c>
      <c r="F24" s="431"/>
      <c r="G24" s="431"/>
      <c r="H24" s="411">
        <f>E24*(E11+H18)</f>
        <v>23.204030894999999</v>
      </c>
      <c r="I24" s="411"/>
      <c r="J24" s="411"/>
      <c r="K24" s="17"/>
      <c r="L24" s="17"/>
      <c r="M24" s="17"/>
      <c r="N24" s="17"/>
      <c r="O24" s="17"/>
    </row>
    <row r="25" spans="1:15" x14ac:dyDescent="0.25">
      <c r="A25" s="376" t="s">
        <v>10</v>
      </c>
      <c r="B25" s="377"/>
      <c r="C25" s="376" t="s">
        <v>44</v>
      </c>
      <c r="D25" s="377"/>
      <c r="E25" s="431">
        <v>0.01</v>
      </c>
      <c r="F25" s="431"/>
      <c r="G25" s="431"/>
      <c r="H25" s="411">
        <f>E25*(E11+H18)</f>
        <v>15.46935393</v>
      </c>
      <c r="I25" s="411"/>
      <c r="J25" s="411"/>
      <c r="K25" s="17"/>
      <c r="L25" s="17"/>
      <c r="M25" s="17"/>
      <c r="N25" s="17"/>
      <c r="O25" s="17"/>
    </row>
    <row r="26" spans="1:15" x14ac:dyDescent="0.25">
      <c r="A26" s="376" t="s">
        <v>11</v>
      </c>
      <c r="B26" s="377"/>
      <c r="C26" s="376" t="s">
        <v>6</v>
      </c>
      <c r="D26" s="377"/>
      <c r="E26" s="431">
        <v>6.0000000000000001E-3</v>
      </c>
      <c r="F26" s="431"/>
      <c r="G26" s="431"/>
      <c r="H26" s="411">
        <f>E26*(E11+H18)</f>
        <v>9.2816123580000003</v>
      </c>
      <c r="I26" s="411"/>
      <c r="J26" s="411"/>
      <c r="K26" s="17"/>
      <c r="L26" s="17"/>
      <c r="M26" s="17"/>
      <c r="N26" s="17"/>
      <c r="O26" s="17"/>
    </row>
    <row r="27" spans="1:15" x14ac:dyDescent="0.25">
      <c r="A27" s="376" t="s">
        <v>39</v>
      </c>
      <c r="B27" s="377"/>
      <c r="C27" s="376" t="s">
        <v>5</v>
      </c>
      <c r="D27" s="377"/>
      <c r="E27" s="431">
        <v>2E-3</v>
      </c>
      <c r="F27" s="431"/>
      <c r="G27" s="431"/>
      <c r="H27" s="411">
        <f>E27*(E11+H18)</f>
        <v>3.0938707860000001</v>
      </c>
      <c r="I27" s="411"/>
      <c r="J27" s="411"/>
      <c r="K27" s="17"/>
      <c r="L27" s="17"/>
      <c r="M27" s="17"/>
      <c r="N27" s="17"/>
      <c r="O27" s="17"/>
    </row>
    <row r="28" spans="1:15" x14ac:dyDescent="0.25">
      <c r="A28" s="284" t="s">
        <v>40</v>
      </c>
      <c r="B28" s="285"/>
      <c r="C28" s="376" t="s">
        <v>4</v>
      </c>
      <c r="D28" s="445"/>
      <c r="E28" s="432">
        <v>0.08</v>
      </c>
      <c r="F28" s="433"/>
      <c r="G28" s="434"/>
      <c r="H28" s="411">
        <f>E28*(E11+H18)</f>
        <v>123.75483144</v>
      </c>
      <c r="I28" s="411"/>
      <c r="J28" s="411"/>
      <c r="K28" s="17"/>
      <c r="L28" s="17"/>
      <c r="M28" s="17"/>
      <c r="N28" s="17"/>
      <c r="O28" s="17"/>
    </row>
    <row r="29" spans="1:15" x14ac:dyDescent="0.25">
      <c r="A29" s="405" t="s">
        <v>36</v>
      </c>
      <c r="B29" s="405"/>
      <c r="C29" s="405"/>
      <c r="D29" s="405"/>
      <c r="E29" s="397">
        <f>SUM(E21:G28)</f>
        <v>0.34800000000000003</v>
      </c>
      <c r="F29" s="398"/>
      <c r="G29" s="399"/>
      <c r="H29" s="400">
        <f>SUM(H21:J28)</f>
        <v>538.33351676400002</v>
      </c>
      <c r="I29" s="400"/>
      <c r="J29" s="400"/>
      <c r="K29" s="17"/>
      <c r="L29" s="17"/>
      <c r="M29" s="17"/>
      <c r="N29" s="17"/>
      <c r="O29" s="17"/>
    </row>
    <row r="30" spans="1:15" x14ac:dyDescent="0.25">
      <c r="A30" s="435" t="s">
        <v>48</v>
      </c>
      <c r="B30" s="435"/>
      <c r="C30" s="435"/>
      <c r="D30" s="435"/>
      <c r="E30" s="435"/>
      <c r="F30" s="435"/>
      <c r="G30" s="435"/>
      <c r="H30" s="435"/>
      <c r="I30" s="435"/>
      <c r="J30" s="435"/>
      <c r="K30" s="17"/>
      <c r="L30" s="17"/>
      <c r="M30" s="17"/>
      <c r="N30" s="17"/>
      <c r="O30" s="17"/>
    </row>
    <row r="31" spans="1:15" x14ac:dyDescent="0.25">
      <c r="A31" s="376" t="s">
        <v>2</v>
      </c>
      <c r="B31" s="377"/>
      <c r="C31" s="436" t="s">
        <v>46</v>
      </c>
      <c r="D31" s="437"/>
      <c r="E31" s="438"/>
      <c r="F31" s="438"/>
      <c r="G31" s="438"/>
      <c r="H31" s="411">
        <f>(3.9*2*25.5)-6%*E5</f>
        <v>121.82940000000001</v>
      </c>
      <c r="I31" s="411"/>
      <c r="J31" s="411"/>
      <c r="K31" s="17"/>
      <c r="L31" s="17"/>
      <c r="M31" s="17"/>
      <c r="N31" s="17"/>
      <c r="O31" s="17"/>
    </row>
    <row r="32" spans="1:15" x14ac:dyDescent="0.25">
      <c r="A32" s="376" t="s">
        <v>7</v>
      </c>
      <c r="B32" s="377"/>
      <c r="C32" s="376" t="s">
        <v>47</v>
      </c>
      <c r="D32" s="377"/>
      <c r="E32" s="431"/>
      <c r="F32" s="431"/>
      <c r="G32" s="431"/>
      <c r="H32" s="411">
        <f>12.5*25.5-20%</f>
        <v>318.55</v>
      </c>
      <c r="I32" s="411"/>
      <c r="J32" s="411"/>
      <c r="K32" s="17"/>
      <c r="L32" s="17"/>
      <c r="M32" s="17"/>
      <c r="N32" s="17"/>
      <c r="O32" s="17"/>
    </row>
    <row r="33" spans="1:15" x14ac:dyDescent="0.25">
      <c r="A33" s="376" t="s">
        <v>8</v>
      </c>
      <c r="B33" s="377"/>
      <c r="C33" s="225" t="s">
        <v>49</v>
      </c>
      <c r="D33" s="227"/>
      <c r="E33" s="431"/>
      <c r="F33" s="431"/>
      <c r="G33" s="431"/>
      <c r="H33" s="411"/>
      <c r="I33" s="411"/>
      <c r="J33" s="411"/>
      <c r="K33" s="17"/>
      <c r="L33" s="17"/>
      <c r="M33" s="17"/>
      <c r="N33" s="17"/>
      <c r="O33" s="17"/>
    </row>
    <row r="34" spans="1:15" x14ac:dyDescent="0.25">
      <c r="A34" s="376" t="s">
        <v>9</v>
      </c>
      <c r="B34" s="377"/>
      <c r="C34" s="284" t="s">
        <v>28</v>
      </c>
      <c r="D34" s="285"/>
      <c r="E34" s="431"/>
      <c r="F34" s="431"/>
      <c r="G34" s="431"/>
      <c r="H34" s="411"/>
      <c r="I34" s="411"/>
      <c r="J34" s="411"/>
      <c r="K34" s="17"/>
      <c r="L34" s="17"/>
      <c r="M34" s="17"/>
      <c r="N34" s="17"/>
      <c r="O34" s="17"/>
    </row>
    <row r="35" spans="1:15" x14ac:dyDescent="0.25">
      <c r="A35" s="425" t="s">
        <v>38</v>
      </c>
      <c r="B35" s="426"/>
      <c r="C35" s="426"/>
      <c r="D35" s="426"/>
      <c r="E35" s="426"/>
      <c r="F35" s="426"/>
      <c r="G35" s="427"/>
      <c r="H35" s="400">
        <f>SUM(H31:J34)</f>
        <v>440.37940000000003</v>
      </c>
      <c r="I35" s="400"/>
      <c r="J35" s="400"/>
      <c r="K35" s="17"/>
      <c r="L35" s="17"/>
      <c r="M35" s="17"/>
      <c r="N35" s="17"/>
      <c r="O35" s="17"/>
    </row>
    <row r="36" spans="1:15" x14ac:dyDescent="0.25">
      <c r="A36" s="412" t="s">
        <v>72</v>
      </c>
      <c r="B36" s="412"/>
      <c r="C36" s="412"/>
      <c r="D36" s="412"/>
      <c r="E36" s="413">
        <f>H18+H29+H35</f>
        <v>1241.138309764</v>
      </c>
      <c r="F36" s="414"/>
      <c r="G36" s="414"/>
      <c r="H36" s="414"/>
      <c r="I36" s="414"/>
      <c r="J36" s="414"/>
      <c r="K36" s="17"/>
      <c r="L36" s="17"/>
      <c r="M36" s="17"/>
      <c r="N36" s="17"/>
      <c r="O36" s="17"/>
    </row>
    <row r="37" spans="1:15" ht="6.75" customHeight="1" x14ac:dyDescent="0.25">
      <c r="A37" s="428"/>
      <c r="B37" s="429"/>
      <c r="C37" s="429"/>
      <c r="D37" s="429"/>
      <c r="E37" s="429"/>
      <c r="F37" s="429"/>
      <c r="G37" s="429"/>
      <c r="H37" s="429"/>
      <c r="I37" s="429"/>
      <c r="J37" s="430"/>
      <c r="K37" s="17"/>
      <c r="L37" s="17"/>
      <c r="M37" s="17"/>
      <c r="N37" s="17"/>
      <c r="O37" s="17"/>
    </row>
    <row r="38" spans="1:15" x14ac:dyDescent="0.25">
      <c r="A38" s="416" t="s">
        <v>174</v>
      </c>
      <c r="B38" s="416"/>
      <c r="C38" s="416"/>
      <c r="D38" s="416"/>
      <c r="E38" s="416"/>
      <c r="F38" s="416"/>
      <c r="G38" s="416"/>
      <c r="H38" s="416"/>
      <c r="I38" s="416"/>
      <c r="J38" s="416"/>
      <c r="K38" s="17"/>
      <c r="L38" s="17"/>
      <c r="M38" s="17"/>
      <c r="N38" s="17"/>
      <c r="O38" s="17"/>
    </row>
    <row r="39" spans="1:15" x14ac:dyDescent="0.25">
      <c r="A39" s="286" t="s">
        <v>2</v>
      </c>
      <c r="B39" s="287"/>
      <c r="C39" s="286" t="s">
        <v>51</v>
      </c>
      <c r="D39" s="287"/>
      <c r="E39" s="153"/>
      <c r="F39" s="155"/>
      <c r="G39" s="154"/>
      <c r="H39" s="402">
        <f>E11/12*5%</f>
        <v>5.3521250000000009</v>
      </c>
      <c r="I39" s="403"/>
      <c r="J39" s="287"/>
      <c r="K39" s="17"/>
      <c r="L39" s="17"/>
      <c r="M39" s="17"/>
      <c r="N39" s="17"/>
      <c r="O39" s="17"/>
    </row>
    <row r="40" spans="1:15" x14ac:dyDescent="0.25">
      <c r="A40" s="286" t="s">
        <v>7</v>
      </c>
      <c r="B40" s="287"/>
      <c r="C40" s="286" t="s">
        <v>52</v>
      </c>
      <c r="D40" s="287"/>
      <c r="E40" s="153"/>
      <c r="F40" s="155"/>
      <c r="G40" s="154"/>
      <c r="H40" s="402">
        <f>H39*8%</f>
        <v>0.42817000000000011</v>
      </c>
      <c r="I40" s="403"/>
      <c r="J40" s="287"/>
      <c r="K40" s="17"/>
      <c r="L40" s="17"/>
      <c r="M40" s="17"/>
      <c r="N40" s="17"/>
      <c r="O40" s="17"/>
    </row>
    <row r="41" spans="1:15" ht="27.75" customHeight="1" x14ac:dyDescent="0.25">
      <c r="A41" s="261" t="s">
        <v>8</v>
      </c>
      <c r="B41" s="262"/>
      <c r="C41" s="261" t="s">
        <v>53</v>
      </c>
      <c r="D41" s="262"/>
      <c r="E41" s="406"/>
      <c r="F41" s="407"/>
      <c r="G41" s="408"/>
      <c r="H41" s="401">
        <f>E41*E11</f>
        <v>0</v>
      </c>
      <c r="I41" s="401"/>
      <c r="J41" s="401"/>
      <c r="K41" s="17"/>
      <c r="L41" s="17"/>
      <c r="M41" s="17"/>
      <c r="N41" s="17"/>
      <c r="O41" s="17"/>
    </row>
    <row r="42" spans="1:15" x14ac:dyDescent="0.25">
      <c r="A42" s="409" t="s">
        <v>9</v>
      </c>
      <c r="B42" s="409"/>
      <c r="C42" s="376" t="s">
        <v>54</v>
      </c>
      <c r="D42" s="377"/>
      <c r="E42" s="410"/>
      <c r="F42" s="410"/>
      <c r="G42" s="410"/>
      <c r="H42" s="411">
        <f>E11/30/12*7*100%</f>
        <v>24.976583333333334</v>
      </c>
      <c r="I42" s="411"/>
      <c r="J42" s="411"/>
      <c r="K42" s="17"/>
      <c r="L42" s="17"/>
      <c r="M42" s="17"/>
      <c r="N42" s="17"/>
      <c r="O42" s="17"/>
    </row>
    <row r="43" spans="1:15" ht="27.75" customHeight="1" x14ac:dyDescent="0.25">
      <c r="A43" s="409" t="s">
        <v>10</v>
      </c>
      <c r="B43" s="409"/>
      <c r="C43" s="284" t="s">
        <v>83</v>
      </c>
      <c r="D43" s="285"/>
      <c r="E43" s="410"/>
      <c r="F43" s="410"/>
      <c r="G43" s="410"/>
      <c r="H43" s="411">
        <f>H42*39.8%</f>
        <v>9.9406801666666667</v>
      </c>
      <c r="I43" s="411"/>
      <c r="J43" s="411"/>
      <c r="K43" s="17"/>
      <c r="L43" s="17"/>
      <c r="M43" s="17"/>
      <c r="N43" s="17"/>
      <c r="O43" s="17"/>
    </row>
    <row r="44" spans="1:15" ht="28.5" customHeight="1" x14ac:dyDescent="0.25">
      <c r="A44" s="376" t="s">
        <v>11</v>
      </c>
      <c r="B44" s="377"/>
      <c r="C44" s="273" t="s">
        <v>53</v>
      </c>
      <c r="D44" s="274"/>
      <c r="E44" s="417"/>
      <c r="F44" s="418"/>
      <c r="G44" s="419"/>
      <c r="H44" s="420">
        <f>E11*5%</f>
        <v>64.225499999999997</v>
      </c>
      <c r="I44" s="421"/>
      <c r="J44" s="422"/>
      <c r="K44" s="17"/>
      <c r="L44" s="17"/>
      <c r="M44" s="17"/>
      <c r="N44" s="17"/>
      <c r="O44" s="17"/>
    </row>
    <row r="45" spans="1:15" x14ac:dyDescent="0.25">
      <c r="A45" s="405" t="s">
        <v>36</v>
      </c>
      <c r="B45" s="405"/>
      <c r="C45" s="405"/>
      <c r="D45" s="405"/>
      <c r="E45" s="397"/>
      <c r="F45" s="398"/>
      <c r="G45" s="399"/>
      <c r="H45" s="400">
        <f>SUM(H39:J44)</f>
        <v>104.9230585</v>
      </c>
      <c r="I45" s="400"/>
      <c r="J45" s="400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6" t="s">
        <v>173</v>
      </c>
      <c r="B47" s="416"/>
      <c r="C47" s="416"/>
      <c r="D47" s="416"/>
      <c r="E47" s="416"/>
      <c r="F47" s="416"/>
      <c r="G47" s="416"/>
      <c r="H47" s="416"/>
      <c r="I47" s="416"/>
      <c r="J47" s="416"/>
      <c r="K47" s="17"/>
      <c r="L47" s="17"/>
      <c r="M47" s="17"/>
      <c r="N47" s="17"/>
      <c r="O47" s="17"/>
    </row>
    <row r="48" spans="1:15" x14ac:dyDescent="0.25">
      <c r="A48" s="286" t="s">
        <v>2</v>
      </c>
      <c r="B48" s="287"/>
      <c r="C48" s="286" t="s">
        <v>56</v>
      </c>
      <c r="D48" s="287"/>
      <c r="E48" s="153"/>
      <c r="F48" s="155"/>
      <c r="G48" s="154"/>
      <c r="H48" s="402">
        <f>E19/12*5%</f>
        <v>3.2583333333333336E-4</v>
      </c>
      <c r="I48" s="403"/>
      <c r="J48" s="287"/>
      <c r="K48" s="17"/>
      <c r="L48" s="17"/>
      <c r="M48" s="17"/>
      <c r="N48" s="17"/>
      <c r="O48" s="17"/>
    </row>
    <row r="49" spans="1:15" x14ac:dyDescent="0.25">
      <c r="A49" s="286" t="s">
        <v>7</v>
      </c>
      <c r="B49" s="287"/>
      <c r="C49" s="286" t="s">
        <v>57</v>
      </c>
      <c r="D49" s="287"/>
      <c r="E49" s="153"/>
      <c r="F49" s="155"/>
      <c r="G49" s="154"/>
      <c r="H49" s="402">
        <f>E11/30/12</f>
        <v>3.5680833333333335</v>
      </c>
      <c r="I49" s="403"/>
      <c r="J49" s="287"/>
      <c r="K49" s="17"/>
      <c r="L49" s="17"/>
      <c r="M49" s="17"/>
      <c r="N49" s="17"/>
      <c r="O49" s="17"/>
    </row>
    <row r="50" spans="1:15" x14ac:dyDescent="0.25">
      <c r="A50" s="261" t="s">
        <v>8</v>
      </c>
      <c r="B50" s="262"/>
      <c r="C50" s="261" t="s">
        <v>58</v>
      </c>
      <c r="D50" s="262"/>
      <c r="E50" s="406"/>
      <c r="F50" s="407"/>
      <c r="G50" s="408"/>
      <c r="H50" s="401">
        <f>E11/30/12*5*1.5%</f>
        <v>0.26760624999999999</v>
      </c>
      <c r="I50" s="401"/>
      <c r="J50" s="401"/>
      <c r="K50" s="17"/>
      <c r="L50" s="17"/>
      <c r="M50" s="17"/>
      <c r="N50" s="17"/>
      <c r="O50" s="17"/>
    </row>
    <row r="51" spans="1:15" x14ac:dyDescent="0.25">
      <c r="A51" s="409" t="s">
        <v>9</v>
      </c>
      <c r="B51" s="409"/>
      <c r="C51" s="376" t="s">
        <v>59</v>
      </c>
      <c r="D51" s="377"/>
      <c r="E51" s="410"/>
      <c r="F51" s="410"/>
      <c r="G51" s="410"/>
      <c r="H51" s="411">
        <f>E11/30/12*15*8%</f>
        <v>4.2816999999999998</v>
      </c>
      <c r="I51" s="411"/>
      <c r="J51" s="411"/>
      <c r="K51" s="17"/>
      <c r="L51" s="17"/>
      <c r="M51" s="17"/>
      <c r="N51" s="17"/>
      <c r="O51" s="17"/>
    </row>
    <row r="52" spans="1:15" x14ac:dyDescent="0.25">
      <c r="A52" s="409" t="s">
        <v>10</v>
      </c>
      <c r="B52" s="409"/>
      <c r="C52" s="284" t="s">
        <v>60</v>
      </c>
      <c r="D52" s="285"/>
      <c r="E52" s="410"/>
      <c r="F52" s="410"/>
      <c r="G52" s="410"/>
      <c r="H52" s="411">
        <f>E19*5%</f>
        <v>3.9100000000000003E-3</v>
      </c>
      <c r="I52" s="411"/>
      <c r="J52" s="411"/>
      <c r="K52" s="17"/>
      <c r="L52" s="17"/>
      <c r="M52" s="17"/>
      <c r="N52" s="17"/>
      <c r="O52" s="17"/>
    </row>
    <row r="53" spans="1:15" x14ac:dyDescent="0.25">
      <c r="A53" s="409" t="s">
        <v>11</v>
      </c>
      <c r="B53" s="409"/>
      <c r="C53" s="284" t="s">
        <v>61</v>
      </c>
      <c r="D53" s="285"/>
      <c r="E53" s="410"/>
      <c r="F53" s="410"/>
      <c r="G53" s="410"/>
      <c r="H53" s="411">
        <f>E11/30/12*5*40%</f>
        <v>7.136166666666667</v>
      </c>
      <c r="I53" s="411"/>
      <c r="J53" s="411"/>
      <c r="K53" s="17"/>
      <c r="L53" s="17"/>
      <c r="M53" s="17"/>
      <c r="N53" s="17"/>
      <c r="O53" s="17"/>
    </row>
    <row r="54" spans="1:15" ht="27.75" customHeight="1" x14ac:dyDescent="0.25">
      <c r="A54" s="409" t="s">
        <v>39</v>
      </c>
      <c r="B54" s="409"/>
      <c r="C54" s="284" t="s">
        <v>62</v>
      </c>
      <c r="D54" s="285"/>
      <c r="E54" s="410"/>
      <c r="F54" s="410"/>
      <c r="G54" s="410"/>
      <c r="H54" s="411">
        <f>SUM(H48:J53)*39.8%</f>
        <v>6.0726012491666657</v>
      </c>
      <c r="I54" s="411"/>
      <c r="J54" s="411"/>
      <c r="K54" s="17"/>
      <c r="L54" s="17"/>
      <c r="M54" s="17"/>
      <c r="N54" s="17"/>
      <c r="O54" s="17"/>
    </row>
    <row r="55" spans="1:15" x14ac:dyDescent="0.25">
      <c r="A55" s="405" t="s">
        <v>36</v>
      </c>
      <c r="B55" s="405"/>
      <c r="C55" s="405"/>
      <c r="D55" s="405"/>
      <c r="E55" s="397"/>
      <c r="F55" s="398"/>
      <c r="G55" s="399"/>
      <c r="H55" s="400">
        <f>SUM(H48:J54)</f>
        <v>21.330393332499998</v>
      </c>
      <c r="I55" s="400"/>
      <c r="J55" s="400"/>
      <c r="K55" s="17"/>
      <c r="L55" s="17"/>
      <c r="M55" s="17"/>
      <c r="N55" s="17"/>
      <c r="O55" s="17"/>
    </row>
    <row r="56" spans="1:15" x14ac:dyDescent="0.25">
      <c r="A56" s="404" t="s">
        <v>172</v>
      </c>
      <c r="B56" s="404"/>
      <c r="C56" s="404"/>
      <c r="D56" s="404"/>
      <c r="E56" s="404"/>
      <c r="F56" s="404"/>
      <c r="G56" s="404"/>
      <c r="H56" s="404"/>
      <c r="I56" s="404"/>
      <c r="J56" s="404"/>
      <c r="K56" s="17"/>
      <c r="L56" s="17"/>
      <c r="M56" s="17"/>
      <c r="N56" s="17"/>
      <c r="O56" s="17"/>
    </row>
    <row r="57" spans="1:15" ht="32.25" customHeight="1" x14ac:dyDescent="0.25">
      <c r="A57" s="286" t="s">
        <v>2</v>
      </c>
      <c r="B57" s="287"/>
      <c r="C57" s="286" t="s">
        <v>64</v>
      </c>
      <c r="D57" s="287"/>
      <c r="E57" s="153"/>
      <c r="F57" s="155"/>
      <c r="G57" s="154"/>
      <c r="H57" s="402">
        <f>((((E11+(E11/3))*0.3333)/12)*2%)</f>
        <v>0.95139373999999988</v>
      </c>
      <c r="I57" s="403"/>
      <c r="J57" s="287"/>
      <c r="K57" s="17"/>
      <c r="L57" s="17"/>
      <c r="M57" s="17"/>
      <c r="N57" s="17"/>
      <c r="O57" s="17"/>
    </row>
    <row r="58" spans="1:15" ht="30.75" customHeight="1" x14ac:dyDescent="0.25">
      <c r="A58" s="286" t="s">
        <v>7</v>
      </c>
      <c r="B58" s="287"/>
      <c r="C58" s="286" t="s">
        <v>65</v>
      </c>
      <c r="D58" s="287"/>
      <c r="E58" s="153"/>
      <c r="F58" s="155"/>
      <c r="G58" s="154"/>
      <c r="H58" s="402">
        <f>H57*39.8%</f>
        <v>0.37865470851999994</v>
      </c>
      <c r="I58" s="403"/>
      <c r="J58" s="287"/>
      <c r="K58" s="17"/>
      <c r="L58" s="17"/>
      <c r="M58" s="17"/>
      <c r="N58" s="17"/>
      <c r="O58" s="17"/>
    </row>
    <row r="59" spans="1:15" ht="32.25" customHeight="1" x14ac:dyDescent="0.25">
      <c r="A59" s="261" t="s">
        <v>8</v>
      </c>
      <c r="B59" s="262"/>
      <c r="C59" s="286" t="s">
        <v>66</v>
      </c>
      <c r="D59" s="287"/>
      <c r="E59" s="406"/>
      <c r="F59" s="407"/>
      <c r="G59" s="408"/>
      <c r="H59" s="401">
        <f>(((E11+H16)*0.333)*2%)*39.8%</f>
        <v>3.68844688653444</v>
      </c>
      <c r="I59" s="401"/>
      <c r="J59" s="401"/>
      <c r="K59" s="17"/>
      <c r="L59" s="17"/>
      <c r="M59" s="17"/>
      <c r="N59" s="17"/>
      <c r="O59" s="17"/>
    </row>
    <row r="60" spans="1:15" x14ac:dyDescent="0.25">
      <c r="A60" s="409" t="s">
        <v>9</v>
      </c>
      <c r="B60" s="409"/>
      <c r="C60" s="376" t="s">
        <v>67</v>
      </c>
      <c r="D60" s="377"/>
      <c r="E60" s="410"/>
      <c r="F60" s="410"/>
      <c r="G60" s="410"/>
      <c r="H60" s="411"/>
      <c r="I60" s="411"/>
      <c r="J60" s="411"/>
      <c r="K60" s="17"/>
      <c r="L60" s="17"/>
      <c r="M60" s="17"/>
      <c r="N60" s="17"/>
      <c r="O60" s="17"/>
    </row>
    <row r="61" spans="1:15" x14ac:dyDescent="0.25">
      <c r="A61" s="405" t="s">
        <v>36</v>
      </c>
      <c r="B61" s="405"/>
      <c r="C61" s="405"/>
      <c r="D61" s="405"/>
      <c r="E61" s="397"/>
      <c r="F61" s="398"/>
      <c r="G61" s="399"/>
      <c r="H61" s="400">
        <f>SUM(H57:J60)</f>
        <v>5.0184953350544399</v>
      </c>
      <c r="I61" s="400"/>
      <c r="J61" s="400"/>
      <c r="K61" s="17"/>
      <c r="L61" s="17"/>
      <c r="M61" s="17"/>
      <c r="N61" s="17"/>
      <c r="O61" s="17"/>
    </row>
    <row r="62" spans="1:15" x14ac:dyDescent="0.25">
      <c r="A62" s="404" t="s">
        <v>171</v>
      </c>
      <c r="B62" s="404"/>
      <c r="C62" s="404"/>
      <c r="D62" s="404"/>
      <c r="E62" s="404"/>
      <c r="F62" s="404"/>
      <c r="G62" s="404"/>
      <c r="H62" s="404"/>
      <c r="I62" s="404"/>
      <c r="J62" s="404"/>
      <c r="K62" s="17"/>
      <c r="L62" s="17"/>
      <c r="M62" s="17"/>
      <c r="N62" s="17"/>
      <c r="O62" s="17"/>
    </row>
    <row r="63" spans="1:15" ht="29.25" customHeight="1" x14ac:dyDescent="0.25">
      <c r="A63" s="286" t="s">
        <v>2</v>
      </c>
      <c r="B63" s="287"/>
      <c r="C63" s="286" t="s">
        <v>69</v>
      </c>
      <c r="D63" s="287"/>
      <c r="E63" s="153"/>
      <c r="F63" s="155"/>
      <c r="G63" s="154"/>
      <c r="H63" s="402">
        <f>((((E17+(E17/3))*0.3333)/12)*2%)</f>
        <v>8.9620666666666654E-5</v>
      </c>
      <c r="I63" s="403"/>
      <c r="J63" s="287"/>
      <c r="K63" s="17"/>
      <c r="L63" s="17"/>
      <c r="M63" s="17"/>
      <c r="N63" s="17"/>
      <c r="O63" s="17"/>
    </row>
    <row r="64" spans="1:15" ht="29.25" customHeight="1" x14ac:dyDescent="0.25">
      <c r="A64" s="286" t="s">
        <v>7</v>
      </c>
      <c r="B64" s="287"/>
      <c r="C64" s="286" t="s">
        <v>70</v>
      </c>
      <c r="D64" s="287"/>
      <c r="E64" s="153"/>
      <c r="F64" s="155"/>
      <c r="G64" s="154"/>
      <c r="H64" s="402">
        <f>H63*39.8%</f>
        <v>3.5669025333333325E-5</v>
      </c>
      <c r="I64" s="403"/>
      <c r="J64" s="287"/>
      <c r="K64" s="17"/>
      <c r="L64" s="17"/>
      <c r="M64" s="17"/>
      <c r="N64" s="17"/>
      <c r="O64" s="17"/>
    </row>
    <row r="65" spans="1:15" x14ac:dyDescent="0.25">
      <c r="A65" s="405" t="s">
        <v>36</v>
      </c>
      <c r="B65" s="405"/>
      <c r="C65" s="405"/>
      <c r="D65" s="405"/>
      <c r="E65" s="397"/>
      <c r="F65" s="398"/>
      <c r="G65" s="399"/>
      <c r="H65" s="400">
        <f>SUM(H63:J64)</f>
        <v>1.2528969199999997E-4</v>
      </c>
      <c r="I65" s="400"/>
      <c r="J65" s="400"/>
      <c r="K65" s="17"/>
      <c r="L65" s="17"/>
      <c r="M65" s="17"/>
      <c r="N65" s="17"/>
      <c r="O65" s="17"/>
    </row>
    <row r="66" spans="1:15" x14ac:dyDescent="0.25">
      <c r="A66" s="412" t="s">
        <v>71</v>
      </c>
      <c r="B66" s="412"/>
      <c r="C66" s="412"/>
      <c r="D66" s="412"/>
      <c r="E66" s="413">
        <f>H65+H61+H55</f>
        <v>26.349013957246438</v>
      </c>
      <c r="F66" s="414"/>
      <c r="G66" s="414"/>
      <c r="H66" s="414"/>
      <c r="I66" s="414"/>
      <c r="J66" s="414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6" t="s">
        <v>73</v>
      </c>
      <c r="B68" s="416"/>
      <c r="C68" s="416"/>
      <c r="D68" s="416"/>
      <c r="E68" s="416"/>
      <c r="F68" s="416"/>
      <c r="G68" s="416"/>
      <c r="H68" s="416"/>
      <c r="I68" s="416"/>
      <c r="J68" s="416"/>
      <c r="K68" s="17"/>
      <c r="L68" s="17"/>
      <c r="M68" s="17"/>
      <c r="N68" s="17"/>
      <c r="O68" s="17"/>
    </row>
    <row r="69" spans="1:15" x14ac:dyDescent="0.25">
      <c r="A69" s="286" t="s">
        <v>2</v>
      </c>
      <c r="B69" s="287"/>
      <c r="C69" s="286" t="s">
        <v>74</v>
      </c>
      <c r="D69" s="287"/>
      <c r="E69" s="286"/>
      <c r="F69" s="403"/>
      <c r="G69" s="287"/>
      <c r="H69" s="402">
        <v>90</v>
      </c>
      <c r="I69" s="403"/>
      <c r="J69" s="287"/>
      <c r="K69" s="17"/>
      <c r="L69" s="17"/>
      <c r="M69" s="17"/>
      <c r="N69" s="17"/>
      <c r="O69" s="17"/>
    </row>
    <row r="70" spans="1:15" x14ac:dyDescent="0.25">
      <c r="A70" s="286" t="s">
        <v>7</v>
      </c>
      <c r="B70" s="287"/>
      <c r="C70" s="286" t="s">
        <v>75</v>
      </c>
      <c r="D70" s="287"/>
      <c r="E70" s="153"/>
      <c r="F70" s="155"/>
      <c r="G70" s="154"/>
      <c r="H70" s="402"/>
      <c r="I70" s="403"/>
      <c r="J70" s="287"/>
      <c r="K70" s="17"/>
      <c r="L70" s="17"/>
      <c r="M70" s="17"/>
      <c r="N70" s="17"/>
      <c r="O70" s="17"/>
    </row>
    <row r="71" spans="1:15" x14ac:dyDescent="0.25">
      <c r="A71" s="261" t="s">
        <v>8</v>
      </c>
      <c r="B71" s="262"/>
      <c r="C71" s="261" t="s">
        <v>76</v>
      </c>
      <c r="D71" s="262"/>
      <c r="E71" s="406"/>
      <c r="F71" s="407"/>
      <c r="G71" s="408"/>
      <c r="H71" s="401"/>
      <c r="I71" s="401"/>
      <c r="J71" s="401"/>
      <c r="K71" s="17"/>
      <c r="L71" s="17"/>
      <c r="M71" s="17"/>
      <c r="N71" s="17"/>
      <c r="O71" s="17"/>
    </row>
    <row r="72" spans="1:15" x14ac:dyDescent="0.25">
      <c r="A72" s="409" t="s">
        <v>9</v>
      </c>
      <c r="B72" s="409"/>
      <c r="C72" s="376" t="s">
        <v>28</v>
      </c>
      <c r="D72" s="377"/>
      <c r="E72" s="410"/>
      <c r="F72" s="410"/>
      <c r="G72" s="410"/>
      <c r="H72" s="411">
        <f>E30/30/12*15*8%</f>
        <v>0</v>
      </c>
      <c r="I72" s="411"/>
      <c r="J72" s="411"/>
      <c r="K72" s="17"/>
      <c r="L72" s="17"/>
      <c r="M72" s="17"/>
      <c r="N72" s="17"/>
      <c r="O72" s="17"/>
    </row>
    <row r="73" spans="1:15" x14ac:dyDescent="0.25">
      <c r="A73" s="405" t="s">
        <v>36</v>
      </c>
      <c r="B73" s="405"/>
      <c r="C73" s="405"/>
      <c r="D73" s="405"/>
      <c r="E73" s="397"/>
      <c r="F73" s="398"/>
      <c r="G73" s="399"/>
      <c r="H73" s="400">
        <f>SUM(H69:J72)</f>
        <v>90</v>
      </c>
      <c r="I73" s="400"/>
      <c r="J73" s="400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6" t="s">
        <v>84</v>
      </c>
      <c r="B75" s="416"/>
      <c r="C75" s="416"/>
      <c r="D75" s="416"/>
      <c r="E75" s="416"/>
      <c r="F75" s="416"/>
      <c r="G75" s="416"/>
      <c r="H75" s="416"/>
      <c r="I75" s="416"/>
      <c r="J75" s="416"/>
      <c r="K75" s="17"/>
      <c r="L75" s="17"/>
      <c r="M75" s="17"/>
      <c r="N75" s="17"/>
      <c r="O75" s="17"/>
    </row>
    <row r="76" spans="1:15" x14ac:dyDescent="0.25">
      <c r="A76" s="286" t="s">
        <v>2</v>
      </c>
      <c r="B76" s="287"/>
      <c r="C76" s="286" t="s">
        <v>77</v>
      </c>
      <c r="D76" s="287"/>
      <c r="E76" s="415">
        <v>7.0000000000000007E-2</v>
      </c>
      <c r="F76" s="403"/>
      <c r="G76" s="287"/>
      <c r="H76" s="402">
        <f>(H73+E66+H45+E36+E11)*E76</f>
        <v>192.28442675548729</v>
      </c>
      <c r="I76" s="403"/>
      <c r="J76" s="287"/>
      <c r="K76" s="17"/>
      <c r="L76" s="17"/>
      <c r="M76" s="17"/>
      <c r="N76" s="17"/>
      <c r="O76" s="17"/>
    </row>
    <row r="77" spans="1:15" x14ac:dyDescent="0.25">
      <c r="A77" s="286" t="s">
        <v>7</v>
      </c>
      <c r="B77" s="287"/>
      <c r="C77" s="286" t="s">
        <v>12</v>
      </c>
      <c r="D77" s="287"/>
      <c r="E77" s="415">
        <v>7.577530628885254E-2</v>
      </c>
      <c r="F77" s="403"/>
      <c r="G77" s="287"/>
      <c r="H77" s="402">
        <f>E77*(H73+E66+H45+E36+E11)</f>
        <v>208.14873331390686</v>
      </c>
      <c r="I77" s="403"/>
      <c r="J77" s="287"/>
      <c r="K77" s="17"/>
      <c r="L77" s="17"/>
      <c r="M77" s="17"/>
      <c r="N77" s="17"/>
      <c r="O77" s="17"/>
    </row>
    <row r="78" spans="1:15" x14ac:dyDescent="0.25">
      <c r="A78" s="261" t="s">
        <v>8</v>
      </c>
      <c r="B78" s="262"/>
      <c r="C78" s="261" t="s">
        <v>78</v>
      </c>
      <c r="D78" s="262"/>
      <c r="E78" s="473">
        <v>0.85750000000000004</v>
      </c>
      <c r="F78" s="474"/>
      <c r="G78" s="475"/>
      <c r="H78" s="401">
        <f>(H73+E66+H45+E36+E11)/E78</f>
        <v>3203.4056935524741</v>
      </c>
      <c r="I78" s="401"/>
      <c r="J78" s="401"/>
      <c r="K78" s="17"/>
      <c r="L78" s="17"/>
      <c r="M78" s="17"/>
      <c r="N78" s="17"/>
      <c r="O78" s="17"/>
    </row>
    <row r="79" spans="1:15" x14ac:dyDescent="0.25">
      <c r="A79" s="409" t="s">
        <v>9</v>
      </c>
      <c r="B79" s="409"/>
      <c r="C79" s="376" t="s">
        <v>79</v>
      </c>
      <c r="D79" s="377"/>
      <c r="E79" s="410">
        <v>1.6500000000000001E-2</v>
      </c>
      <c r="F79" s="410"/>
      <c r="G79" s="410"/>
      <c r="H79" s="411">
        <f>E79*D87</f>
        <v>51.931274999999999</v>
      </c>
      <c r="I79" s="411"/>
      <c r="J79" s="411"/>
      <c r="K79" s="17"/>
      <c r="L79" s="17"/>
      <c r="M79" s="17"/>
      <c r="N79" s="17"/>
      <c r="O79" s="17"/>
    </row>
    <row r="80" spans="1:15" x14ac:dyDescent="0.25">
      <c r="A80" s="409" t="s">
        <v>9</v>
      </c>
      <c r="B80" s="409"/>
      <c r="C80" s="376" t="s">
        <v>80</v>
      </c>
      <c r="D80" s="377"/>
      <c r="E80" s="410">
        <v>7.5999999999999998E-2</v>
      </c>
      <c r="F80" s="410"/>
      <c r="G80" s="410"/>
      <c r="H80" s="411">
        <f>E80*D87</f>
        <v>239.1986</v>
      </c>
      <c r="I80" s="411"/>
      <c r="J80" s="411"/>
      <c r="K80" s="17"/>
      <c r="L80" s="17"/>
      <c r="M80" s="17"/>
      <c r="N80" s="17"/>
      <c r="O80" s="17"/>
    </row>
    <row r="81" spans="1:15" x14ac:dyDescent="0.25">
      <c r="A81" s="409" t="s">
        <v>10</v>
      </c>
      <c r="B81" s="409"/>
      <c r="C81" s="376" t="s">
        <v>81</v>
      </c>
      <c r="D81" s="377"/>
      <c r="E81" s="410"/>
      <c r="F81" s="410"/>
      <c r="G81" s="410"/>
      <c r="H81" s="411"/>
      <c r="I81" s="411"/>
      <c r="J81" s="411"/>
      <c r="K81" s="17"/>
      <c r="L81" s="17"/>
      <c r="M81" s="17"/>
      <c r="N81" s="17"/>
      <c r="O81" s="17"/>
    </row>
    <row r="82" spans="1:15" x14ac:dyDescent="0.25">
      <c r="A82" s="409" t="s">
        <v>11</v>
      </c>
      <c r="B82" s="409"/>
      <c r="C82" s="376" t="s">
        <v>82</v>
      </c>
      <c r="D82" s="377"/>
      <c r="E82" s="410">
        <v>0.05</v>
      </c>
      <c r="F82" s="410"/>
      <c r="G82" s="410"/>
      <c r="H82" s="411">
        <f>E82*D87</f>
        <v>157.36750000000001</v>
      </c>
      <c r="I82" s="411"/>
      <c r="J82" s="411"/>
      <c r="K82" s="17"/>
      <c r="L82" s="17"/>
      <c r="M82" s="17"/>
      <c r="N82" s="17"/>
      <c r="O82" s="17"/>
    </row>
    <row r="83" spans="1:15" x14ac:dyDescent="0.25">
      <c r="A83" s="405" t="s">
        <v>36</v>
      </c>
      <c r="B83" s="405"/>
      <c r="C83" s="405"/>
      <c r="D83" s="405"/>
      <c r="E83" s="397"/>
      <c r="F83" s="398"/>
      <c r="G83" s="399"/>
      <c r="H83" s="400">
        <f>H76+H77+H79+H80+H82</f>
        <v>848.93053506939418</v>
      </c>
      <c r="I83" s="400"/>
      <c r="J83" s="400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76" t="s">
        <v>85</v>
      </c>
      <c r="B85" s="476"/>
      <c r="C85" s="476"/>
      <c r="D85" s="476"/>
      <c r="E85" s="476"/>
      <c r="F85" s="476"/>
      <c r="G85" s="476"/>
      <c r="H85" s="411">
        <f>SUM(H83+H73+E66+H45+E36+E11)</f>
        <v>3595.8509172906406</v>
      </c>
      <c r="I85" s="411"/>
      <c r="J85" s="411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3147.35</v>
      </c>
    </row>
  </sheetData>
  <mergeCells count="232"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A1:C1"/>
    <mergeCell ref="D1:J1"/>
    <mergeCell ref="A2:J2"/>
    <mergeCell ref="A3:J3"/>
    <mergeCell ref="A4:J4"/>
    <mergeCell ref="B5:D5"/>
    <mergeCell ref="E5:J5"/>
    <mergeCell ref="B9:D9"/>
    <mergeCell ref="E9:J9"/>
  </mergeCells>
  <pageMargins left="1" right="1" top="1" bottom="1" header="0.5" footer="0.5"/>
  <pageSetup paperSize="9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D88" sqref="D88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69" t="s">
        <v>0</v>
      </c>
      <c r="B1" s="469"/>
      <c r="C1" s="469"/>
      <c r="D1" s="470" t="s">
        <v>179</v>
      </c>
      <c r="E1" s="471"/>
      <c r="F1" s="471"/>
      <c r="G1" s="471"/>
      <c r="H1" s="471"/>
      <c r="I1" s="471"/>
      <c r="J1" s="472"/>
      <c r="K1" s="17"/>
      <c r="L1" s="17"/>
      <c r="M1" s="17"/>
      <c r="N1" s="17"/>
      <c r="O1" s="17"/>
    </row>
    <row r="2" spans="1:15" x14ac:dyDescent="0.2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17"/>
      <c r="L2" s="17"/>
      <c r="M2" s="17"/>
      <c r="N2" s="17"/>
      <c r="O2" s="17"/>
    </row>
    <row r="3" spans="1:15" x14ac:dyDescent="0.25">
      <c r="A3" s="466" t="s">
        <v>30</v>
      </c>
      <c r="B3" s="467"/>
      <c r="C3" s="467"/>
      <c r="D3" s="467"/>
      <c r="E3" s="467"/>
      <c r="F3" s="467"/>
      <c r="G3" s="467"/>
      <c r="H3" s="467"/>
      <c r="I3" s="467"/>
      <c r="J3" s="468"/>
      <c r="K3" s="17"/>
      <c r="L3" s="17"/>
      <c r="M3" s="17"/>
      <c r="N3" s="17"/>
      <c r="O3" s="17"/>
    </row>
    <row r="4" spans="1:15" x14ac:dyDescent="0.25">
      <c r="A4" s="409" t="s">
        <v>31</v>
      </c>
      <c r="B4" s="409"/>
      <c r="C4" s="409"/>
      <c r="D4" s="409"/>
      <c r="E4" s="409"/>
      <c r="F4" s="409"/>
      <c r="G4" s="409"/>
      <c r="H4" s="409"/>
      <c r="I4" s="409"/>
      <c r="J4" s="409"/>
      <c r="K4" s="17"/>
      <c r="L4" s="17"/>
      <c r="M4" s="17"/>
      <c r="N4" s="17"/>
      <c r="O4" s="17"/>
    </row>
    <row r="5" spans="1:15" x14ac:dyDescent="0.25">
      <c r="A5" s="29" t="s">
        <v>2</v>
      </c>
      <c r="B5" s="456" t="s">
        <v>1</v>
      </c>
      <c r="C5" s="457"/>
      <c r="D5" s="458"/>
      <c r="E5" s="459">
        <v>1333.12</v>
      </c>
      <c r="F5" s="409"/>
      <c r="G5" s="409"/>
      <c r="H5" s="409"/>
      <c r="I5" s="409"/>
      <c r="J5" s="409"/>
      <c r="K5" s="17"/>
      <c r="L5" s="17"/>
      <c r="M5" s="17"/>
      <c r="N5" s="17"/>
      <c r="O5" s="17"/>
    </row>
    <row r="6" spans="1:15" x14ac:dyDescent="0.25">
      <c r="A6" s="29" t="s">
        <v>7</v>
      </c>
      <c r="B6" s="456" t="s">
        <v>25</v>
      </c>
      <c r="C6" s="457"/>
      <c r="D6" s="458"/>
      <c r="E6" s="460"/>
      <c r="F6" s="461"/>
      <c r="G6" s="461"/>
      <c r="H6" s="461"/>
      <c r="I6" s="461"/>
      <c r="J6" s="462"/>
      <c r="K6" s="17"/>
      <c r="L6" s="17"/>
      <c r="M6" s="17"/>
      <c r="N6" s="17"/>
      <c r="O6" s="17"/>
    </row>
    <row r="7" spans="1:15" x14ac:dyDescent="0.25">
      <c r="A7" s="29" t="s">
        <v>8</v>
      </c>
      <c r="B7" s="456" t="s">
        <v>26</v>
      </c>
      <c r="C7" s="457"/>
      <c r="D7" s="458"/>
      <c r="E7" s="460"/>
      <c r="F7" s="461"/>
      <c r="G7" s="461"/>
      <c r="H7" s="461"/>
      <c r="I7" s="461"/>
      <c r="J7" s="462"/>
      <c r="K7" s="17"/>
      <c r="L7" s="17"/>
      <c r="M7" s="17"/>
      <c r="N7" s="17"/>
      <c r="O7" s="17"/>
    </row>
    <row r="8" spans="1:15" x14ac:dyDescent="0.25">
      <c r="A8" s="29" t="s">
        <v>9</v>
      </c>
      <c r="B8" s="456" t="s">
        <v>27</v>
      </c>
      <c r="C8" s="457"/>
      <c r="D8" s="458"/>
      <c r="E8" s="460"/>
      <c r="F8" s="461"/>
      <c r="G8" s="461"/>
      <c r="H8" s="461"/>
      <c r="I8" s="461"/>
      <c r="J8" s="462"/>
      <c r="K8" s="17"/>
      <c r="L8" s="17"/>
      <c r="M8" s="17"/>
      <c r="N8" s="17"/>
      <c r="O8" s="17"/>
    </row>
    <row r="9" spans="1:15" x14ac:dyDescent="0.25">
      <c r="A9" s="29" t="s">
        <v>10</v>
      </c>
      <c r="B9" s="456" t="s">
        <v>28</v>
      </c>
      <c r="C9" s="457"/>
      <c r="D9" s="458"/>
      <c r="E9" s="410"/>
      <c r="F9" s="410"/>
      <c r="G9" s="410"/>
      <c r="H9" s="410"/>
      <c r="I9" s="410"/>
      <c r="J9" s="410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59" t="s">
        <v>92</v>
      </c>
      <c r="C10" s="360"/>
      <c r="D10" s="361"/>
      <c r="E10" s="411"/>
      <c r="F10" s="411"/>
      <c r="G10" s="411"/>
      <c r="H10" s="411"/>
      <c r="I10" s="411"/>
      <c r="J10" s="411"/>
      <c r="K10" s="17"/>
      <c r="L10" s="17"/>
      <c r="M10" s="17"/>
      <c r="N10" s="17"/>
      <c r="O10" s="17"/>
    </row>
    <row r="11" spans="1:15" x14ac:dyDescent="0.25">
      <c r="A11" s="405" t="s">
        <v>38</v>
      </c>
      <c r="B11" s="405"/>
      <c r="C11" s="405"/>
      <c r="D11" s="405"/>
      <c r="E11" s="400">
        <f>SUM(E5:J10)</f>
        <v>1333.12</v>
      </c>
      <c r="F11" s="400"/>
      <c r="G11" s="400"/>
      <c r="H11" s="400"/>
      <c r="I11" s="400"/>
      <c r="J11" s="400"/>
      <c r="K11" s="17"/>
      <c r="L11" s="17"/>
      <c r="M11" s="17"/>
      <c r="N11" s="17"/>
      <c r="O11" s="17"/>
    </row>
    <row r="12" spans="1:15" ht="32.25" customHeight="1" x14ac:dyDescent="0.25">
      <c r="A12" s="199" t="s">
        <v>29</v>
      </c>
      <c r="B12" s="200"/>
      <c r="C12" s="200"/>
      <c r="D12" s="201"/>
      <c r="E12" s="463">
        <f>E11*E29</f>
        <v>463.92576000000003</v>
      </c>
      <c r="F12" s="464"/>
      <c r="G12" s="464"/>
      <c r="H12" s="464"/>
      <c r="I12" s="464"/>
      <c r="J12" s="465"/>
      <c r="K12" s="17"/>
      <c r="L12" s="17"/>
      <c r="M12" s="17"/>
      <c r="N12" s="17"/>
      <c r="O12" s="17"/>
    </row>
    <row r="13" spans="1:15" x14ac:dyDescent="0.25">
      <c r="A13" s="409"/>
      <c r="B13" s="409"/>
      <c r="C13" s="409"/>
      <c r="D13" s="409"/>
      <c r="E13" s="409"/>
      <c r="F13" s="409"/>
      <c r="G13" s="409"/>
      <c r="H13" s="409"/>
      <c r="I13" s="409"/>
      <c r="J13" s="409"/>
      <c r="K13" s="17"/>
      <c r="L13" s="17"/>
      <c r="M13" s="17"/>
      <c r="N13" s="17"/>
      <c r="O13" s="17"/>
    </row>
    <row r="14" spans="1:15" x14ac:dyDescent="0.25">
      <c r="A14" s="416" t="s">
        <v>32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7"/>
      <c r="L14" s="17"/>
      <c r="M14" s="17"/>
      <c r="N14" s="17"/>
      <c r="O14" s="17"/>
    </row>
    <row r="15" spans="1:15" x14ac:dyDescent="0.25">
      <c r="A15" s="435" t="s">
        <v>175</v>
      </c>
      <c r="B15" s="435"/>
      <c r="C15" s="435"/>
      <c r="D15" s="435"/>
      <c r="E15" s="435"/>
      <c r="F15" s="435"/>
      <c r="G15" s="435"/>
      <c r="H15" s="435"/>
      <c r="I15" s="435"/>
      <c r="J15" s="435"/>
      <c r="K15" s="17"/>
      <c r="L15" s="17"/>
      <c r="M15" s="17"/>
      <c r="N15" s="17"/>
      <c r="O15" s="17"/>
    </row>
    <row r="16" spans="1:15" x14ac:dyDescent="0.25">
      <c r="A16" s="29" t="s">
        <v>2</v>
      </c>
      <c r="B16" s="376" t="s">
        <v>34</v>
      </c>
      <c r="C16" s="445"/>
      <c r="D16" s="377"/>
      <c r="E16" s="442">
        <v>8.3299999999999999E-2</v>
      </c>
      <c r="F16" s="443"/>
      <c r="G16" s="444"/>
      <c r="H16" s="411">
        <f>E16*E11</f>
        <v>111.04889599999998</v>
      </c>
      <c r="I16" s="411"/>
      <c r="J16" s="411"/>
      <c r="K16" s="17"/>
      <c r="L16" s="17"/>
      <c r="M16" s="17"/>
      <c r="N16" s="17"/>
      <c r="O16" s="17"/>
    </row>
    <row r="17" spans="1:15" x14ac:dyDescent="0.25">
      <c r="A17" s="29" t="s">
        <v>7</v>
      </c>
      <c r="B17" s="376" t="s">
        <v>35</v>
      </c>
      <c r="C17" s="445"/>
      <c r="D17" s="377"/>
      <c r="E17" s="417">
        <v>0.121</v>
      </c>
      <c r="F17" s="418"/>
      <c r="G17" s="419"/>
      <c r="H17" s="411">
        <f>E17*E11</f>
        <v>161.30751999999998</v>
      </c>
      <c r="I17" s="411"/>
      <c r="J17" s="411"/>
      <c r="K17" s="17"/>
      <c r="L17" s="17"/>
      <c r="M17" s="17"/>
      <c r="N17" s="17"/>
      <c r="O17" s="17"/>
    </row>
    <row r="18" spans="1:15" x14ac:dyDescent="0.25">
      <c r="A18" s="446" t="s">
        <v>36</v>
      </c>
      <c r="B18" s="447"/>
      <c r="C18" s="447"/>
      <c r="D18" s="447"/>
      <c r="E18" s="447"/>
      <c r="F18" s="447"/>
      <c r="G18" s="448"/>
      <c r="H18" s="449">
        <f>SUM(H16:J17)</f>
        <v>272.35641599999997</v>
      </c>
      <c r="I18" s="449"/>
      <c r="J18" s="449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25" t="s">
        <v>37</v>
      </c>
      <c r="C19" s="226"/>
      <c r="D19" s="227"/>
      <c r="E19" s="450">
        <v>7.8200000000000006E-2</v>
      </c>
      <c r="F19" s="451"/>
      <c r="G19" s="452"/>
      <c r="H19" s="453">
        <f>E11*E19</f>
        <v>104.249984</v>
      </c>
      <c r="I19" s="454"/>
      <c r="J19" s="455"/>
      <c r="K19" s="17"/>
      <c r="L19" s="17"/>
      <c r="M19" s="17"/>
      <c r="N19" s="17"/>
      <c r="O19" s="17"/>
    </row>
    <row r="20" spans="1:15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7"/>
      <c r="L20" s="17"/>
      <c r="M20" s="17"/>
      <c r="N20" s="17"/>
      <c r="O20" s="17"/>
    </row>
    <row r="21" spans="1:15" x14ac:dyDescent="0.25">
      <c r="A21" s="376" t="s">
        <v>2</v>
      </c>
      <c r="B21" s="377"/>
      <c r="C21" s="436" t="s">
        <v>3</v>
      </c>
      <c r="D21" s="437"/>
      <c r="E21" s="438">
        <v>0.2</v>
      </c>
      <c r="F21" s="438"/>
      <c r="G21" s="438"/>
      <c r="H21" s="411">
        <f>E21*(E11+H18)</f>
        <v>321.09528320000004</v>
      </c>
      <c r="I21" s="411"/>
      <c r="J21" s="411"/>
      <c r="K21" s="17"/>
      <c r="L21" s="17"/>
      <c r="M21" s="17"/>
      <c r="N21" s="17"/>
      <c r="O21" s="17"/>
    </row>
    <row r="22" spans="1:15" x14ac:dyDescent="0.25">
      <c r="A22" s="376" t="s">
        <v>7</v>
      </c>
      <c r="B22" s="377"/>
      <c r="C22" s="376" t="s">
        <v>41</v>
      </c>
      <c r="D22" s="377"/>
      <c r="E22" s="431">
        <v>2.5000000000000001E-2</v>
      </c>
      <c r="F22" s="431"/>
      <c r="G22" s="431"/>
      <c r="H22" s="411">
        <f>E22*(E11+H18)</f>
        <v>40.136910400000005</v>
      </c>
      <c r="I22" s="411"/>
      <c r="J22" s="411"/>
      <c r="K22" s="17"/>
      <c r="L22" s="17"/>
      <c r="M22" s="17"/>
      <c r="N22" s="17"/>
      <c r="O22" s="17"/>
    </row>
    <row r="23" spans="1:15" x14ac:dyDescent="0.25">
      <c r="A23" s="376" t="s">
        <v>8</v>
      </c>
      <c r="B23" s="377"/>
      <c r="C23" s="439" t="s">
        <v>42</v>
      </c>
      <c r="D23" s="440"/>
      <c r="E23" s="441">
        <v>0.01</v>
      </c>
      <c r="F23" s="441"/>
      <c r="G23" s="441"/>
      <c r="H23" s="411">
        <f>E23*(E11+H18)</f>
        <v>16.054764160000001</v>
      </c>
      <c r="I23" s="411"/>
      <c r="J23" s="411"/>
      <c r="K23" s="17"/>
      <c r="L23" s="17"/>
      <c r="M23" s="17"/>
      <c r="N23" s="17"/>
      <c r="O23" s="17"/>
    </row>
    <row r="24" spans="1:15" x14ac:dyDescent="0.25">
      <c r="A24" s="376" t="s">
        <v>9</v>
      </c>
      <c r="B24" s="377"/>
      <c r="C24" s="376" t="s">
        <v>43</v>
      </c>
      <c r="D24" s="377"/>
      <c r="E24" s="431">
        <v>1.4999999999999999E-2</v>
      </c>
      <c r="F24" s="431"/>
      <c r="G24" s="431"/>
      <c r="H24" s="411">
        <f>E24*(E11+H18)</f>
        <v>24.08214624</v>
      </c>
      <c r="I24" s="411"/>
      <c r="J24" s="411"/>
      <c r="K24" s="17"/>
      <c r="L24" s="17"/>
      <c r="M24" s="17"/>
      <c r="N24" s="17"/>
      <c r="O24" s="17"/>
    </row>
    <row r="25" spans="1:15" x14ac:dyDescent="0.25">
      <c r="A25" s="376" t="s">
        <v>10</v>
      </c>
      <c r="B25" s="377"/>
      <c r="C25" s="376" t="s">
        <v>44</v>
      </c>
      <c r="D25" s="377"/>
      <c r="E25" s="431">
        <v>0.01</v>
      </c>
      <c r="F25" s="431"/>
      <c r="G25" s="431"/>
      <c r="H25" s="411">
        <f>E25*(E11+H18)</f>
        <v>16.054764160000001</v>
      </c>
      <c r="I25" s="411"/>
      <c r="J25" s="411"/>
      <c r="K25" s="17"/>
      <c r="L25" s="17"/>
      <c r="M25" s="17"/>
      <c r="N25" s="17"/>
      <c r="O25" s="17"/>
    </row>
    <row r="26" spans="1:15" x14ac:dyDescent="0.25">
      <c r="A26" s="376" t="s">
        <v>11</v>
      </c>
      <c r="B26" s="377"/>
      <c r="C26" s="376" t="s">
        <v>6</v>
      </c>
      <c r="D26" s="377"/>
      <c r="E26" s="431">
        <v>6.0000000000000001E-3</v>
      </c>
      <c r="F26" s="431"/>
      <c r="G26" s="431"/>
      <c r="H26" s="411">
        <f>E26*(E11+H18)</f>
        <v>9.6328584960000008</v>
      </c>
      <c r="I26" s="411"/>
      <c r="J26" s="411"/>
      <c r="K26" s="17"/>
      <c r="L26" s="17"/>
      <c r="M26" s="17"/>
      <c r="N26" s="17"/>
      <c r="O26" s="17"/>
    </row>
    <row r="27" spans="1:15" x14ac:dyDescent="0.25">
      <c r="A27" s="376" t="s">
        <v>39</v>
      </c>
      <c r="B27" s="377"/>
      <c r="C27" s="376" t="s">
        <v>5</v>
      </c>
      <c r="D27" s="377"/>
      <c r="E27" s="431">
        <v>2E-3</v>
      </c>
      <c r="F27" s="431"/>
      <c r="G27" s="431"/>
      <c r="H27" s="411">
        <f>E27*(E11+H18)</f>
        <v>3.2109528319999998</v>
      </c>
      <c r="I27" s="411"/>
      <c r="J27" s="411"/>
      <c r="K27" s="17"/>
      <c r="L27" s="17"/>
      <c r="M27" s="17"/>
      <c r="N27" s="17"/>
      <c r="O27" s="17"/>
    </row>
    <row r="28" spans="1:15" x14ac:dyDescent="0.25">
      <c r="A28" s="284" t="s">
        <v>40</v>
      </c>
      <c r="B28" s="285"/>
      <c r="C28" s="376" t="s">
        <v>4</v>
      </c>
      <c r="D28" s="445"/>
      <c r="E28" s="432">
        <v>0.08</v>
      </c>
      <c r="F28" s="433"/>
      <c r="G28" s="434"/>
      <c r="H28" s="411">
        <f>E28*(E11+H18)</f>
        <v>128.43811328000001</v>
      </c>
      <c r="I28" s="411"/>
      <c r="J28" s="411"/>
      <c r="K28" s="17"/>
      <c r="L28" s="17"/>
      <c r="M28" s="17"/>
      <c r="N28" s="17"/>
      <c r="O28" s="17"/>
    </row>
    <row r="29" spans="1:15" x14ac:dyDescent="0.25">
      <c r="A29" s="405" t="s">
        <v>36</v>
      </c>
      <c r="B29" s="405"/>
      <c r="C29" s="405"/>
      <c r="D29" s="405"/>
      <c r="E29" s="397">
        <f>SUM(E21:G28)</f>
        <v>0.34800000000000003</v>
      </c>
      <c r="F29" s="398"/>
      <c r="G29" s="399"/>
      <c r="H29" s="400">
        <f>SUM(H21:J28)</f>
        <v>558.70579276800004</v>
      </c>
      <c r="I29" s="400"/>
      <c r="J29" s="400"/>
      <c r="K29" s="17"/>
      <c r="L29" s="17"/>
      <c r="M29" s="17"/>
      <c r="N29" s="17"/>
      <c r="O29" s="17"/>
    </row>
    <row r="30" spans="1:15" x14ac:dyDescent="0.25">
      <c r="A30" s="435" t="s">
        <v>48</v>
      </c>
      <c r="B30" s="435"/>
      <c r="C30" s="435"/>
      <c r="D30" s="435"/>
      <c r="E30" s="435"/>
      <c r="F30" s="435"/>
      <c r="G30" s="435"/>
      <c r="H30" s="435"/>
      <c r="I30" s="435"/>
      <c r="J30" s="435"/>
      <c r="K30" s="17"/>
      <c r="L30" s="17"/>
      <c r="M30" s="17"/>
      <c r="N30" s="17"/>
      <c r="O30" s="17"/>
    </row>
    <row r="31" spans="1:15" x14ac:dyDescent="0.25">
      <c r="A31" s="376" t="s">
        <v>2</v>
      </c>
      <c r="B31" s="377"/>
      <c r="C31" s="436" t="s">
        <v>46</v>
      </c>
      <c r="D31" s="437"/>
      <c r="E31" s="438"/>
      <c r="F31" s="438"/>
      <c r="G31" s="438"/>
      <c r="H31" s="411">
        <f>(3.9*2*25.5)-6%*E5</f>
        <v>118.91280000000002</v>
      </c>
      <c r="I31" s="411"/>
      <c r="J31" s="411"/>
      <c r="K31" s="17"/>
      <c r="L31" s="17"/>
      <c r="M31" s="17"/>
      <c r="N31" s="17"/>
      <c r="O31" s="17"/>
    </row>
    <row r="32" spans="1:15" x14ac:dyDescent="0.25">
      <c r="A32" s="376" t="s">
        <v>7</v>
      </c>
      <c r="B32" s="377"/>
      <c r="C32" s="376" t="s">
        <v>47</v>
      </c>
      <c r="D32" s="377"/>
      <c r="E32" s="431"/>
      <c r="F32" s="431"/>
      <c r="G32" s="431"/>
      <c r="H32" s="411">
        <f>12.5*25.5-20%</f>
        <v>318.55</v>
      </c>
      <c r="I32" s="411"/>
      <c r="J32" s="411"/>
      <c r="K32" s="17"/>
      <c r="L32" s="17"/>
      <c r="M32" s="17"/>
      <c r="N32" s="17"/>
      <c r="O32" s="17"/>
    </row>
    <row r="33" spans="1:15" x14ac:dyDescent="0.25">
      <c r="A33" s="376" t="s">
        <v>8</v>
      </c>
      <c r="B33" s="377"/>
      <c r="C33" s="225" t="s">
        <v>49</v>
      </c>
      <c r="D33" s="227"/>
      <c r="E33" s="431"/>
      <c r="F33" s="431"/>
      <c r="G33" s="431"/>
      <c r="H33" s="411"/>
      <c r="I33" s="411"/>
      <c r="J33" s="411"/>
      <c r="K33" s="17"/>
      <c r="L33" s="17"/>
      <c r="M33" s="17"/>
      <c r="N33" s="17"/>
      <c r="O33" s="17"/>
    </row>
    <row r="34" spans="1:15" x14ac:dyDescent="0.25">
      <c r="A34" s="376" t="s">
        <v>9</v>
      </c>
      <c r="B34" s="377"/>
      <c r="C34" s="284" t="s">
        <v>28</v>
      </c>
      <c r="D34" s="285"/>
      <c r="E34" s="431"/>
      <c r="F34" s="431"/>
      <c r="G34" s="431"/>
      <c r="H34" s="411"/>
      <c r="I34" s="411"/>
      <c r="J34" s="411"/>
      <c r="K34" s="17"/>
      <c r="L34" s="17"/>
      <c r="M34" s="17"/>
      <c r="N34" s="17"/>
      <c r="O34" s="17"/>
    </row>
    <row r="35" spans="1:15" x14ac:dyDescent="0.25">
      <c r="A35" s="425" t="s">
        <v>38</v>
      </c>
      <c r="B35" s="426"/>
      <c r="C35" s="426"/>
      <c r="D35" s="426"/>
      <c r="E35" s="426"/>
      <c r="F35" s="426"/>
      <c r="G35" s="427"/>
      <c r="H35" s="400">
        <f>SUM(H31:J34)</f>
        <v>437.46280000000002</v>
      </c>
      <c r="I35" s="400"/>
      <c r="J35" s="400"/>
      <c r="K35" s="17"/>
      <c r="L35" s="17"/>
      <c r="M35" s="17"/>
      <c r="N35" s="17"/>
      <c r="O35" s="17"/>
    </row>
    <row r="36" spans="1:15" x14ac:dyDescent="0.25">
      <c r="A36" s="412" t="s">
        <v>72</v>
      </c>
      <c r="B36" s="412"/>
      <c r="C36" s="412"/>
      <c r="D36" s="412"/>
      <c r="E36" s="413">
        <f>H18+H29+H35</f>
        <v>1268.5250087680001</v>
      </c>
      <c r="F36" s="414"/>
      <c r="G36" s="414"/>
      <c r="H36" s="414"/>
      <c r="I36" s="414"/>
      <c r="J36" s="414"/>
      <c r="K36" s="17"/>
      <c r="L36" s="17"/>
      <c r="M36" s="17"/>
      <c r="N36" s="17"/>
      <c r="O36" s="17"/>
    </row>
    <row r="37" spans="1:15" ht="6.75" customHeight="1" x14ac:dyDescent="0.25">
      <c r="A37" s="428"/>
      <c r="B37" s="429"/>
      <c r="C37" s="429"/>
      <c r="D37" s="429"/>
      <c r="E37" s="429"/>
      <c r="F37" s="429"/>
      <c r="G37" s="429"/>
      <c r="H37" s="429"/>
      <c r="I37" s="429"/>
      <c r="J37" s="430"/>
      <c r="K37" s="17"/>
      <c r="L37" s="17"/>
      <c r="M37" s="17"/>
      <c r="N37" s="17"/>
      <c r="O37" s="17"/>
    </row>
    <row r="38" spans="1:15" x14ac:dyDescent="0.25">
      <c r="A38" s="416" t="s">
        <v>174</v>
      </c>
      <c r="B38" s="416"/>
      <c r="C38" s="416"/>
      <c r="D38" s="416"/>
      <c r="E38" s="416"/>
      <c r="F38" s="416"/>
      <c r="G38" s="416"/>
      <c r="H38" s="416"/>
      <c r="I38" s="416"/>
      <c r="J38" s="416"/>
      <c r="K38" s="17"/>
      <c r="L38" s="17"/>
      <c r="M38" s="17"/>
      <c r="N38" s="17"/>
      <c r="O38" s="17"/>
    </row>
    <row r="39" spans="1:15" x14ac:dyDescent="0.25">
      <c r="A39" s="286" t="s">
        <v>2</v>
      </c>
      <c r="B39" s="287"/>
      <c r="C39" s="286" t="s">
        <v>51</v>
      </c>
      <c r="D39" s="287"/>
      <c r="E39" s="153"/>
      <c r="F39" s="155"/>
      <c r="G39" s="154"/>
      <c r="H39" s="402">
        <f>E11/12*5%</f>
        <v>5.554666666666666</v>
      </c>
      <c r="I39" s="403"/>
      <c r="J39" s="287"/>
      <c r="K39" s="17"/>
      <c r="L39" s="17"/>
      <c r="M39" s="17"/>
      <c r="N39" s="17"/>
      <c r="O39" s="17"/>
    </row>
    <row r="40" spans="1:15" x14ac:dyDescent="0.25">
      <c r="A40" s="286" t="s">
        <v>7</v>
      </c>
      <c r="B40" s="287"/>
      <c r="C40" s="286" t="s">
        <v>52</v>
      </c>
      <c r="D40" s="287"/>
      <c r="E40" s="153"/>
      <c r="F40" s="155"/>
      <c r="G40" s="154"/>
      <c r="H40" s="402">
        <f>H39*8%</f>
        <v>0.44437333333333329</v>
      </c>
      <c r="I40" s="403"/>
      <c r="J40" s="287"/>
      <c r="K40" s="17"/>
      <c r="L40" s="17"/>
      <c r="M40" s="17"/>
      <c r="N40" s="17"/>
      <c r="O40" s="17"/>
    </row>
    <row r="41" spans="1:15" ht="27.75" customHeight="1" x14ac:dyDescent="0.25">
      <c r="A41" s="261" t="s">
        <v>8</v>
      </c>
      <c r="B41" s="262"/>
      <c r="C41" s="261" t="s">
        <v>53</v>
      </c>
      <c r="D41" s="262"/>
      <c r="E41" s="406"/>
      <c r="F41" s="407"/>
      <c r="G41" s="408"/>
      <c r="H41" s="401">
        <f>E41*E11</f>
        <v>0</v>
      </c>
      <c r="I41" s="401"/>
      <c r="J41" s="401"/>
      <c r="K41" s="17"/>
      <c r="L41" s="17"/>
      <c r="M41" s="17"/>
      <c r="N41" s="17"/>
      <c r="O41" s="17"/>
    </row>
    <row r="42" spans="1:15" x14ac:dyDescent="0.25">
      <c r="A42" s="409" t="s">
        <v>9</v>
      </c>
      <c r="B42" s="409"/>
      <c r="C42" s="376" t="s">
        <v>54</v>
      </c>
      <c r="D42" s="377"/>
      <c r="E42" s="410"/>
      <c r="F42" s="410"/>
      <c r="G42" s="410"/>
      <c r="H42" s="411">
        <f>E11/30/12*7*100%</f>
        <v>25.921777777777777</v>
      </c>
      <c r="I42" s="411"/>
      <c r="J42" s="411"/>
      <c r="K42" s="17"/>
      <c r="L42" s="17"/>
      <c r="M42" s="17"/>
      <c r="N42" s="17"/>
      <c r="O42" s="17"/>
    </row>
    <row r="43" spans="1:15" ht="27.75" customHeight="1" x14ac:dyDescent="0.25">
      <c r="A43" s="409" t="s">
        <v>10</v>
      </c>
      <c r="B43" s="409"/>
      <c r="C43" s="284" t="s">
        <v>83</v>
      </c>
      <c r="D43" s="285"/>
      <c r="E43" s="410"/>
      <c r="F43" s="410"/>
      <c r="G43" s="410"/>
      <c r="H43" s="411">
        <f>H42*39.8%</f>
        <v>10.316867555555554</v>
      </c>
      <c r="I43" s="411"/>
      <c r="J43" s="411"/>
      <c r="K43" s="17"/>
      <c r="L43" s="17"/>
      <c r="M43" s="17"/>
      <c r="N43" s="17"/>
      <c r="O43" s="17"/>
    </row>
    <row r="44" spans="1:15" ht="28.5" customHeight="1" x14ac:dyDescent="0.25">
      <c r="A44" s="376" t="s">
        <v>11</v>
      </c>
      <c r="B44" s="377"/>
      <c r="C44" s="273" t="s">
        <v>53</v>
      </c>
      <c r="D44" s="274"/>
      <c r="E44" s="417"/>
      <c r="F44" s="418"/>
      <c r="G44" s="419"/>
      <c r="H44" s="420">
        <f>E11*5%</f>
        <v>66.655999999999992</v>
      </c>
      <c r="I44" s="421"/>
      <c r="J44" s="422"/>
      <c r="K44" s="17"/>
      <c r="L44" s="17"/>
      <c r="M44" s="17"/>
      <c r="N44" s="17"/>
      <c r="O44" s="17"/>
    </row>
    <row r="45" spans="1:15" x14ac:dyDescent="0.25">
      <c r="A45" s="405" t="s">
        <v>36</v>
      </c>
      <c r="B45" s="405"/>
      <c r="C45" s="405"/>
      <c r="D45" s="405"/>
      <c r="E45" s="397"/>
      <c r="F45" s="398"/>
      <c r="G45" s="399"/>
      <c r="H45" s="400">
        <f>SUM(H39:J44)</f>
        <v>108.89368533333332</v>
      </c>
      <c r="I45" s="400"/>
      <c r="J45" s="400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6" t="s">
        <v>173</v>
      </c>
      <c r="B47" s="416"/>
      <c r="C47" s="416"/>
      <c r="D47" s="416"/>
      <c r="E47" s="416"/>
      <c r="F47" s="416"/>
      <c r="G47" s="416"/>
      <c r="H47" s="416"/>
      <c r="I47" s="416"/>
      <c r="J47" s="416"/>
      <c r="K47" s="17"/>
      <c r="L47" s="17"/>
      <c r="M47" s="17"/>
      <c r="N47" s="17"/>
      <c r="O47" s="17"/>
    </row>
    <row r="48" spans="1:15" x14ac:dyDescent="0.25">
      <c r="A48" s="286" t="s">
        <v>2</v>
      </c>
      <c r="B48" s="287"/>
      <c r="C48" s="286" t="s">
        <v>56</v>
      </c>
      <c r="D48" s="287"/>
      <c r="E48" s="153"/>
      <c r="F48" s="155"/>
      <c r="G48" s="154"/>
      <c r="H48" s="402">
        <f>E19/12*5%</f>
        <v>3.2583333333333336E-4</v>
      </c>
      <c r="I48" s="403"/>
      <c r="J48" s="287"/>
      <c r="K48" s="17"/>
      <c r="L48" s="17"/>
      <c r="M48" s="17"/>
      <c r="N48" s="17"/>
      <c r="O48" s="17"/>
    </row>
    <row r="49" spans="1:15" x14ac:dyDescent="0.25">
      <c r="A49" s="286" t="s">
        <v>7</v>
      </c>
      <c r="B49" s="287"/>
      <c r="C49" s="286" t="s">
        <v>57</v>
      </c>
      <c r="D49" s="287"/>
      <c r="E49" s="153"/>
      <c r="F49" s="155"/>
      <c r="G49" s="154"/>
      <c r="H49" s="402">
        <f>E11/30/12</f>
        <v>3.7031111111111108</v>
      </c>
      <c r="I49" s="403"/>
      <c r="J49" s="287"/>
      <c r="K49" s="17"/>
      <c r="L49" s="17"/>
      <c r="M49" s="17"/>
      <c r="N49" s="17"/>
      <c r="O49" s="17"/>
    </row>
    <row r="50" spans="1:15" x14ac:dyDescent="0.25">
      <c r="A50" s="261" t="s">
        <v>8</v>
      </c>
      <c r="B50" s="262"/>
      <c r="C50" s="261" t="s">
        <v>58</v>
      </c>
      <c r="D50" s="262"/>
      <c r="E50" s="406"/>
      <c r="F50" s="407"/>
      <c r="G50" s="408"/>
      <c r="H50" s="401">
        <f>E11/30/12*5*1.5%</f>
        <v>0.27773333333333333</v>
      </c>
      <c r="I50" s="401"/>
      <c r="J50" s="401"/>
      <c r="K50" s="17"/>
      <c r="L50" s="17"/>
      <c r="M50" s="17"/>
      <c r="N50" s="17"/>
      <c r="O50" s="17"/>
    </row>
    <row r="51" spans="1:15" x14ac:dyDescent="0.25">
      <c r="A51" s="409" t="s">
        <v>9</v>
      </c>
      <c r="B51" s="409"/>
      <c r="C51" s="376" t="s">
        <v>59</v>
      </c>
      <c r="D51" s="377"/>
      <c r="E51" s="410"/>
      <c r="F51" s="410"/>
      <c r="G51" s="410"/>
      <c r="H51" s="411">
        <f>E11/30/12*15*8%</f>
        <v>4.4437333333333333</v>
      </c>
      <c r="I51" s="411"/>
      <c r="J51" s="411"/>
      <c r="K51" s="17"/>
      <c r="L51" s="17"/>
      <c r="M51" s="17"/>
      <c r="N51" s="17"/>
      <c r="O51" s="17"/>
    </row>
    <row r="52" spans="1:15" x14ac:dyDescent="0.25">
      <c r="A52" s="409" t="s">
        <v>10</v>
      </c>
      <c r="B52" s="409"/>
      <c r="C52" s="284" t="s">
        <v>60</v>
      </c>
      <c r="D52" s="285"/>
      <c r="E52" s="410"/>
      <c r="F52" s="410"/>
      <c r="G52" s="410"/>
      <c r="H52" s="411">
        <f>E19*5%</f>
        <v>3.9100000000000003E-3</v>
      </c>
      <c r="I52" s="411"/>
      <c r="J52" s="411"/>
      <c r="K52" s="17"/>
      <c r="L52" s="17"/>
      <c r="M52" s="17"/>
      <c r="N52" s="17"/>
      <c r="O52" s="17"/>
    </row>
    <row r="53" spans="1:15" x14ac:dyDescent="0.25">
      <c r="A53" s="409" t="s">
        <v>11</v>
      </c>
      <c r="B53" s="409"/>
      <c r="C53" s="284" t="s">
        <v>61</v>
      </c>
      <c r="D53" s="285"/>
      <c r="E53" s="410"/>
      <c r="F53" s="410"/>
      <c r="G53" s="410"/>
      <c r="H53" s="411">
        <f>E11/30/12*5*40%</f>
        <v>7.4062222222222225</v>
      </c>
      <c r="I53" s="411"/>
      <c r="J53" s="411"/>
      <c r="K53" s="17"/>
      <c r="L53" s="17"/>
      <c r="M53" s="17"/>
      <c r="N53" s="17"/>
      <c r="O53" s="17"/>
    </row>
    <row r="54" spans="1:15" ht="27.75" customHeight="1" x14ac:dyDescent="0.25">
      <c r="A54" s="409" t="s">
        <v>39</v>
      </c>
      <c r="B54" s="409"/>
      <c r="C54" s="284" t="s">
        <v>62</v>
      </c>
      <c r="D54" s="285"/>
      <c r="E54" s="410"/>
      <c r="F54" s="410"/>
      <c r="G54" s="410"/>
      <c r="H54" s="411">
        <f>SUM(H48:J53)*39.8%</f>
        <v>6.3023442616666658</v>
      </c>
      <c r="I54" s="411"/>
      <c r="J54" s="411"/>
      <c r="K54" s="17"/>
      <c r="L54" s="17"/>
      <c r="M54" s="17"/>
      <c r="N54" s="17"/>
      <c r="O54" s="17"/>
    </row>
    <row r="55" spans="1:15" x14ac:dyDescent="0.25">
      <c r="A55" s="405" t="s">
        <v>36</v>
      </c>
      <c r="B55" s="405"/>
      <c r="C55" s="405"/>
      <c r="D55" s="405"/>
      <c r="E55" s="397"/>
      <c r="F55" s="398"/>
      <c r="G55" s="399"/>
      <c r="H55" s="400">
        <f>SUM(H48:J54)</f>
        <v>22.137380094999997</v>
      </c>
      <c r="I55" s="400"/>
      <c r="J55" s="400"/>
      <c r="K55" s="17"/>
      <c r="L55" s="17"/>
      <c r="M55" s="17"/>
      <c r="N55" s="17"/>
      <c r="O55" s="17"/>
    </row>
    <row r="56" spans="1:15" x14ac:dyDescent="0.25">
      <c r="A56" s="404" t="s">
        <v>172</v>
      </c>
      <c r="B56" s="404"/>
      <c r="C56" s="404"/>
      <c r="D56" s="404"/>
      <c r="E56" s="404"/>
      <c r="F56" s="404"/>
      <c r="G56" s="404"/>
      <c r="H56" s="404"/>
      <c r="I56" s="404"/>
      <c r="J56" s="404"/>
      <c r="K56" s="17"/>
      <c r="L56" s="17"/>
      <c r="M56" s="17"/>
      <c r="N56" s="17"/>
      <c r="O56" s="17"/>
    </row>
    <row r="57" spans="1:15" ht="32.25" customHeight="1" x14ac:dyDescent="0.25">
      <c r="A57" s="286" t="s">
        <v>2</v>
      </c>
      <c r="B57" s="287"/>
      <c r="C57" s="286" t="s">
        <v>64</v>
      </c>
      <c r="D57" s="287"/>
      <c r="E57" s="153"/>
      <c r="F57" s="155"/>
      <c r="G57" s="154"/>
      <c r="H57" s="402">
        <f>((((E11+(E11/3))*0.3333)/12)*2%)</f>
        <v>0.98739754666666657</v>
      </c>
      <c r="I57" s="403"/>
      <c r="J57" s="287"/>
      <c r="K57" s="17"/>
      <c r="L57" s="17"/>
      <c r="M57" s="17"/>
      <c r="N57" s="17"/>
      <c r="O57" s="17"/>
    </row>
    <row r="58" spans="1:15" ht="30.75" customHeight="1" x14ac:dyDescent="0.25">
      <c r="A58" s="286" t="s">
        <v>7</v>
      </c>
      <c r="B58" s="287"/>
      <c r="C58" s="286" t="s">
        <v>65</v>
      </c>
      <c r="D58" s="287"/>
      <c r="E58" s="153"/>
      <c r="F58" s="155"/>
      <c r="G58" s="154"/>
      <c r="H58" s="402">
        <f>H57*39.8%</f>
        <v>0.39298422357333324</v>
      </c>
      <c r="I58" s="403"/>
      <c r="J58" s="287"/>
      <c r="K58" s="17"/>
      <c r="L58" s="17"/>
      <c r="M58" s="17"/>
      <c r="N58" s="17"/>
      <c r="O58" s="17"/>
    </row>
    <row r="59" spans="1:15" ht="32.25" customHeight="1" x14ac:dyDescent="0.25">
      <c r="A59" s="261" t="s">
        <v>8</v>
      </c>
      <c r="B59" s="262"/>
      <c r="C59" s="286" t="s">
        <v>66</v>
      </c>
      <c r="D59" s="287"/>
      <c r="E59" s="406"/>
      <c r="F59" s="407"/>
      <c r="G59" s="408"/>
      <c r="H59" s="401">
        <f>(((E11+H16)*0.333)*2%)*39.8%</f>
        <v>3.8280296092492803</v>
      </c>
      <c r="I59" s="401"/>
      <c r="J59" s="401"/>
      <c r="K59" s="17"/>
      <c r="L59" s="17"/>
      <c r="M59" s="17"/>
      <c r="N59" s="17"/>
      <c r="O59" s="17"/>
    </row>
    <row r="60" spans="1:15" x14ac:dyDescent="0.25">
      <c r="A60" s="409" t="s">
        <v>9</v>
      </c>
      <c r="B60" s="409"/>
      <c r="C60" s="376" t="s">
        <v>67</v>
      </c>
      <c r="D60" s="377"/>
      <c r="E60" s="410"/>
      <c r="F60" s="410"/>
      <c r="G60" s="410"/>
      <c r="H60" s="411"/>
      <c r="I60" s="411"/>
      <c r="J60" s="411"/>
      <c r="K60" s="17"/>
      <c r="L60" s="17"/>
      <c r="M60" s="17"/>
      <c r="N60" s="17"/>
      <c r="O60" s="17"/>
    </row>
    <row r="61" spans="1:15" x14ac:dyDescent="0.25">
      <c r="A61" s="405" t="s">
        <v>36</v>
      </c>
      <c r="B61" s="405"/>
      <c r="C61" s="405"/>
      <c r="D61" s="405"/>
      <c r="E61" s="397"/>
      <c r="F61" s="398"/>
      <c r="G61" s="399"/>
      <c r="H61" s="400">
        <f>SUM(H57:J60)</f>
        <v>5.2084113794892799</v>
      </c>
      <c r="I61" s="400"/>
      <c r="J61" s="400"/>
      <c r="K61" s="17"/>
      <c r="L61" s="17"/>
      <c r="M61" s="17"/>
      <c r="N61" s="17"/>
      <c r="O61" s="17"/>
    </row>
    <row r="62" spans="1:15" x14ac:dyDescent="0.25">
      <c r="A62" s="404" t="s">
        <v>171</v>
      </c>
      <c r="B62" s="404"/>
      <c r="C62" s="404"/>
      <c r="D62" s="404"/>
      <c r="E62" s="404"/>
      <c r="F62" s="404"/>
      <c r="G62" s="404"/>
      <c r="H62" s="404"/>
      <c r="I62" s="404"/>
      <c r="J62" s="404"/>
      <c r="K62" s="17"/>
      <c r="L62" s="17"/>
      <c r="M62" s="17"/>
      <c r="N62" s="17"/>
      <c r="O62" s="17"/>
    </row>
    <row r="63" spans="1:15" ht="29.25" customHeight="1" x14ac:dyDescent="0.25">
      <c r="A63" s="286" t="s">
        <v>2</v>
      </c>
      <c r="B63" s="287"/>
      <c r="C63" s="286" t="s">
        <v>69</v>
      </c>
      <c r="D63" s="287"/>
      <c r="E63" s="153"/>
      <c r="F63" s="155"/>
      <c r="G63" s="154"/>
      <c r="H63" s="402">
        <f>((((E17+(E17/3))*0.3333)/12)*2%)</f>
        <v>8.9620666666666654E-5</v>
      </c>
      <c r="I63" s="403"/>
      <c r="J63" s="287"/>
      <c r="K63" s="17"/>
      <c r="L63" s="17"/>
      <c r="M63" s="17"/>
      <c r="N63" s="17"/>
      <c r="O63" s="17"/>
    </row>
    <row r="64" spans="1:15" ht="29.25" customHeight="1" x14ac:dyDescent="0.25">
      <c r="A64" s="286" t="s">
        <v>7</v>
      </c>
      <c r="B64" s="287"/>
      <c r="C64" s="286" t="s">
        <v>70</v>
      </c>
      <c r="D64" s="287"/>
      <c r="E64" s="153"/>
      <c r="F64" s="155"/>
      <c r="G64" s="154"/>
      <c r="H64" s="402">
        <f>H63*39.8%</f>
        <v>3.5669025333333325E-5</v>
      </c>
      <c r="I64" s="403"/>
      <c r="J64" s="287"/>
      <c r="K64" s="17"/>
      <c r="L64" s="17"/>
      <c r="M64" s="17"/>
      <c r="N64" s="17"/>
      <c r="O64" s="17"/>
    </row>
    <row r="65" spans="1:15" x14ac:dyDescent="0.25">
      <c r="A65" s="405" t="s">
        <v>36</v>
      </c>
      <c r="B65" s="405"/>
      <c r="C65" s="405"/>
      <c r="D65" s="405"/>
      <c r="E65" s="397"/>
      <c r="F65" s="398"/>
      <c r="G65" s="399"/>
      <c r="H65" s="400">
        <f>SUM(H63:J64)</f>
        <v>1.2528969199999997E-4</v>
      </c>
      <c r="I65" s="400"/>
      <c r="J65" s="400"/>
      <c r="K65" s="17"/>
      <c r="L65" s="17"/>
      <c r="M65" s="17"/>
      <c r="N65" s="17"/>
      <c r="O65" s="17"/>
    </row>
    <row r="66" spans="1:15" x14ac:dyDescent="0.25">
      <c r="A66" s="412" t="s">
        <v>71</v>
      </c>
      <c r="B66" s="412"/>
      <c r="C66" s="412"/>
      <c r="D66" s="412"/>
      <c r="E66" s="413">
        <f>H65+H61+H55</f>
        <v>27.345916764181275</v>
      </c>
      <c r="F66" s="414"/>
      <c r="G66" s="414"/>
      <c r="H66" s="414"/>
      <c r="I66" s="414"/>
      <c r="J66" s="414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6" t="s">
        <v>73</v>
      </c>
      <c r="B68" s="416"/>
      <c r="C68" s="416"/>
      <c r="D68" s="416"/>
      <c r="E68" s="416"/>
      <c r="F68" s="416"/>
      <c r="G68" s="416"/>
      <c r="H68" s="416"/>
      <c r="I68" s="416"/>
      <c r="J68" s="416"/>
      <c r="K68" s="17"/>
      <c r="L68" s="17"/>
      <c r="M68" s="17"/>
      <c r="N68" s="17"/>
      <c r="O68" s="17"/>
    </row>
    <row r="69" spans="1:15" x14ac:dyDescent="0.25">
      <c r="A69" s="286" t="s">
        <v>2</v>
      </c>
      <c r="B69" s="287"/>
      <c r="C69" s="286" t="s">
        <v>74</v>
      </c>
      <c r="D69" s="287"/>
      <c r="E69" s="286"/>
      <c r="F69" s="403"/>
      <c r="G69" s="287"/>
      <c r="H69" s="402">
        <v>90</v>
      </c>
      <c r="I69" s="403"/>
      <c r="J69" s="287"/>
      <c r="K69" s="17"/>
      <c r="L69" s="17"/>
      <c r="M69" s="17"/>
      <c r="N69" s="17"/>
      <c r="O69" s="17"/>
    </row>
    <row r="70" spans="1:15" x14ac:dyDescent="0.25">
      <c r="A70" s="286" t="s">
        <v>7</v>
      </c>
      <c r="B70" s="287"/>
      <c r="C70" s="286" t="s">
        <v>75</v>
      </c>
      <c r="D70" s="287"/>
      <c r="E70" s="153"/>
      <c r="F70" s="155"/>
      <c r="G70" s="154"/>
      <c r="H70" s="402"/>
      <c r="I70" s="403"/>
      <c r="J70" s="287"/>
      <c r="K70" s="17"/>
      <c r="L70" s="17"/>
      <c r="M70" s="17"/>
      <c r="N70" s="17"/>
      <c r="O70" s="17"/>
    </row>
    <row r="71" spans="1:15" x14ac:dyDescent="0.25">
      <c r="A71" s="261" t="s">
        <v>8</v>
      </c>
      <c r="B71" s="262"/>
      <c r="C71" s="261" t="s">
        <v>76</v>
      </c>
      <c r="D71" s="262"/>
      <c r="E71" s="406"/>
      <c r="F71" s="407"/>
      <c r="G71" s="408"/>
      <c r="H71" s="401"/>
      <c r="I71" s="401"/>
      <c r="J71" s="401"/>
      <c r="K71" s="17"/>
      <c r="L71" s="17"/>
      <c r="M71" s="17"/>
      <c r="N71" s="17"/>
      <c r="O71" s="17"/>
    </row>
    <row r="72" spans="1:15" x14ac:dyDescent="0.25">
      <c r="A72" s="409" t="s">
        <v>9</v>
      </c>
      <c r="B72" s="409"/>
      <c r="C72" s="376" t="s">
        <v>28</v>
      </c>
      <c r="D72" s="377"/>
      <c r="E72" s="410"/>
      <c r="F72" s="410"/>
      <c r="G72" s="410"/>
      <c r="H72" s="411">
        <f>E30/30/12*15*8%</f>
        <v>0</v>
      </c>
      <c r="I72" s="411"/>
      <c r="J72" s="411"/>
      <c r="K72" s="17"/>
      <c r="L72" s="17"/>
      <c r="M72" s="17"/>
      <c r="N72" s="17"/>
      <c r="O72" s="17"/>
    </row>
    <row r="73" spans="1:15" x14ac:dyDescent="0.25">
      <c r="A73" s="405" t="s">
        <v>36</v>
      </c>
      <c r="B73" s="405"/>
      <c r="C73" s="405"/>
      <c r="D73" s="405"/>
      <c r="E73" s="397"/>
      <c r="F73" s="398"/>
      <c r="G73" s="399"/>
      <c r="H73" s="400">
        <f>SUM(H69:J72)</f>
        <v>90</v>
      </c>
      <c r="I73" s="400"/>
      <c r="J73" s="400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6" t="s">
        <v>84</v>
      </c>
      <c r="B75" s="416"/>
      <c r="C75" s="416"/>
      <c r="D75" s="416"/>
      <c r="E75" s="416"/>
      <c r="F75" s="416"/>
      <c r="G75" s="416"/>
      <c r="H75" s="416"/>
      <c r="I75" s="416"/>
      <c r="J75" s="416"/>
      <c r="K75" s="17"/>
      <c r="L75" s="17"/>
      <c r="M75" s="17"/>
      <c r="N75" s="17"/>
      <c r="O75" s="17"/>
    </row>
    <row r="76" spans="1:15" x14ac:dyDescent="0.25">
      <c r="A76" s="286" t="s">
        <v>2</v>
      </c>
      <c r="B76" s="287"/>
      <c r="C76" s="286" t="s">
        <v>77</v>
      </c>
      <c r="D76" s="287"/>
      <c r="E76" s="415">
        <v>7.0000000000000007E-2</v>
      </c>
      <c r="F76" s="403"/>
      <c r="G76" s="287"/>
      <c r="H76" s="402">
        <f>(H73+E66+H45+E36+E11)*E76</f>
        <v>197.95192276058603</v>
      </c>
      <c r="I76" s="403"/>
      <c r="J76" s="287"/>
      <c r="K76" s="17"/>
      <c r="L76" s="17"/>
      <c r="M76" s="17"/>
      <c r="N76" s="17"/>
      <c r="O76" s="17"/>
    </row>
    <row r="77" spans="1:15" x14ac:dyDescent="0.25">
      <c r="A77" s="286" t="s">
        <v>7</v>
      </c>
      <c r="B77" s="287"/>
      <c r="C77" s="286" t="s">
        <v>12</v>
      </c>
      <c r="D77" s="287"/>
      <c r="E77" s="415">
        <v>7.577530628885254E-2</v>
      </c>
      <c r="F77" s="403"/>
      <c r="G77" s="287"/>
      <c r="H77" s="402">
        <f>E77*(H73+E66+H45+E36+E11)</f>
        <v>214.28382253786694</v>
      </c>
      <c r="I77" s="403"/>
      <c r="J77" s="287"/>
      <c r="K77" s="17"/>
      <c r="L77" s="17"/>
      <c r="M77" s="17"/>
      <c r="N77" s="17"/>
      <c r="O77" s="17"/>
    </row>
    <row r="78" spans="1:15" x14ac:dyDescent="0.25">
      <c r="A78" s="261" t="s">
        <v>8</v>
      </c>
      <c r="B78" s="262"/>
      <c r="C78" s="261" t="s">
        <v>78</v>
      </c>
      <c r="D78" s="262"/>
      <c r="E78" s="473">
        <v>0.85750000000000004</v>
      </c>
      <c r="F78" s="474"/>
      <c r="G78" s="475"/>
      <c r="H78" s="401">
        <f>(H73+E66+H45+E36+E11)/E78</f>
        <v>3297.8246190851478</v>
      </c>
      <c r="I78" s="401"/>
      <c r="J78" s="401"/>
      <c r="K78" s="17"/>
      <c r="L78" s="17"/>
      <c r="M78" s="17"/>
      <c r="N78" s="17"/>
      <c r="O78" s="17"/>
    </row>
    <row r="79" spans="1:15" x14ac:dyDescent="0.25">
      <c r="A79" s="409" t="s">
        <v>9</v>
      </c>
      <c r="B79" s="409"/>
      <c r="C79" s="376" t="s">
        <v>79</v>
      </c>
      <c r="D79" s="377"/>
      <c r="E79" s="410">
        <v>1.6500000000000001E-2</v>
      </c>
      <c r="F79" s="410"/>
      <c r="G79" s="410"/>
      <c r="H79" s="411">
        <f>E79*D87</f>
        <v>53.461980000000004</v>
      </c>
      <c r="I79" s="411"/>
      <c r="J79" s="411"/>
      <c r="K79" s="17"/>
      <c r="L79" s="17"/>
      <c r="M79" s="17"/>
      <c r="N79" s="17"/>
      <c r="O79" s="17"/>
    </row>
    <row r="80" spans="1:15" x14ac:dyDescent="0.25">
      <c r="A80" s="409" t="s">
        <v>9</v>
      </c>
      <c r="B80" s="409"/>
      <c r="C80" s="376" t="s">
        <v>80</v>
      </c>
      <c r="D80" s="377"/>
      <c r="E80" s="410">
        <v>7.5999999999999998E-2</v>
      </c>
      <c r="F80" s="410"/>
      <c r="G80" s="410"/>
      <c r="H80" s="411">
        <f>E80*D87</f>
        <v>246.24911999999998</v>
      </c>
      <c r="I80" s="411"/>
      <c r="J80" s="411"/>
      <c r="K80" s="17"/>
      <c r="L80" s="17"/>
      <c r="M80" s="17"/>
      <c r="N80" s="17"/>
      <c r="O80" s="17"/>
    </row>
    <row r="81" spans="1:15" x14ac:dyDescent="0.25">
      <c r="A81" s="409" t="s">
        <v>10</v>
      </c>
      <c r="B81" s="409"/>
      <c r="C81" s="376" t="s">
        <v>81</v>
      </c>
      <c r="D81" s="377"/>
      <c r="E81" s="410"/>
      <c r="F81" s="410"/>
      <c r="G81" s="410"/>
      <c r="H81" s="411"/>
      <c r="I81" s="411"/>
      <c r="J81" s="411"/>
      <c r="K81" s="17"/>
      <c r="L81" s="17"/>
      <c r="M81" s="17"/>
      <c r="N81" s="17"/>
      <c r="O81" s="17"/>
    </row>
    <row r="82" spans="1:15" x14ac:dyDescent="0.25">
      <c r="A82" s="409" t="s">
        <v>11</v>
      </c>
      <c r="B82" s="409"/>
      <c r="C82" s="376" t="s">
        <v>82</v>
      </c>
      <c r="D82" s="377"/>
      <c r="E82" s="410">
        <v>0.05</v>
      </c>
      <c r="F82" s="410"/>
      <c r="G82" s="410"/>
      <c r="H82" s="411">
        <f>E82*D87</f>
        <v>162.006</v>
      </c>
      <c r="I82" s="411"/>
      <c r="J82" s="411"/>
      <c r="K82" s="17"/>
      <c r="L82" s="17"/>
      <c r="M82" s="17"/>
      <c r="N82" s="17"/>
      <c r="O82" s="17"/>
    </row>
    <row r="83" spans="1:15" x14ac:dyDescent="0.25">
      <c r="A83" s="405" t="s">
        <v>36</v>
      </c>
      <c r="B83" s="405"/>
      <c r="C83" s="405"/>
      <c r="D83" s="405"/>
      <c r="E83" s="397"/>
      <c r="F83" s="398"/>
      <c r="G83" s="399"/>
      <c r="H83" s="400">
        <f>H76+H77+H79+H80+H82</f>
        <v>873.95284529845287</v>
      </c>
      <c r="I83" s="400"/>
      <c r="J83" s="400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76" t="s">
        <v>85</v>
      </c>
      <c r="B85" s="476"/>
      <c r="C85" s="476"/>
      <c r="D85" s="476"/>
      <c r="E85" s="476"/>
      <c r="F85" s="476"/>
      <c r="G85" s="476"/>
      <c r="H85" s="411">
        <f>SUM(H83+H73+E66+H45+E36+E11)</f>
        <v>3701.8374561639675</v>
      </c>
      <c r="I85" s="411"/>
      <c r="J85" s="411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3240.12</v>
      </c>
    </row>
  </sheetData>
  <mergeCells count="232"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A1:C1"/>
    <mergeCell ref="D1:J1"/>
    <mergeCell ref="A2:J2"/>
    <mergeCell ref="A3:J3"/>
    <mergeCell ref="A4:J4"/>
    <mergeCell ref="B5:D5"/>
    <mergeCell ref="E5:J5"/>
    <mergeCell ref="B9:D9"/>
    <mergeCell ref="E9:J9"/>
  </mergeCells>
  <pageMargins left="1" right="1" top="1" bottom="1" header="0.5" footer="0.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7"/>
  <sheetViews>
    <sheetView topLeftCell="A100" workbookViewId="0">
      <selection activeCell="H89" sqref="H89:J89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3.140625" customWidth="1"/>
    <col min="4" max="4" width="55.140625" customWidth="1"/>
    <col min="5" max="5" width="3.5703125" customWidth="1"/>
    <col min="6" max="6" width="0.85546875" customWidth="1"/>
    <col min="7" max="7" width="4.42578125" customWidth="1"/>
    <col min="8" max="8" width="6.28515625" customWidth="1"/>
    <col min="9" max="9" width="4.140625" customWidth="1"/>
  </cols>
  <sheetData>
    <row r="1" spans="1:10" ht="46.5" customHeight="1" thickBot="1" x14ac:dyDescent="0.3">
      <c r="A1" s="169" t="s">
        <v>23</v>
      </c>
      <c r="B1" s="170"/>
      <c r="C1" s="170"/>
      <c r="D1" s="170"/>
      <c r="E1" s="170"/>
      <c r="F1" s="170"/>
      <c r="G1" s="170"/>
      <c r="H1" s="170"/>
      <c r="I1" s="170"/>
      <c r="J1" s="171"/>
    </row>
    <row r="2" spans="1:10" x14ac:dyDescent="0.25">
      <c r="A2" s="176" t="s">
        <v>16</v>
      </c>
      <c r="B2" s="176"/>
      <c r="C2" s="176"/>
      <c r="D2" s="176"/>
      <c r="E2" s="174"/>
      <c r="F2" s="174"/>
      <c r="G2" s="174"/>
      <c r="H2" s="174"/>
      <c r="I2" s="174"/>
      <c r="J2" s="174"/>
    </row>
    <row r="3" spans="1:10" x14ac:dyDescent="0.25">
      <c r="A3" s="177" t="s">
        <v>17</v>
      </c>
      <c r="B3" s="177"/>
      <c r="C3" s="177"/>
      <c r="D3" s="177"/>
      <c r="E3" s="175"/>
      <c r="F3" s="175"/>
      <c r="G3" s="175"/>
      <c r="H3" s="175"/>
      <c r="I3" s="175"/>
      <c r="J3" s="175"/>
    </row>
    <row r="4" spans="1:10" x14ac:dyDescent="0.25">
      <c r="A4" s="177" t="s">
        <v>18</v>
      </c>
      <c r="B4" s="177"/>
      <c r="C4" s="177"/>
      <c r="D4" s="177"/>
      <c r="E4" s="175"/>
      <c r="F4" s="175"/>
      <c r="G4" s="175"/>
      <c r="H4" s="175"/>
      <c r="I4" s="175"/>
      <c r="J4" s="175"/>
    </row>
    <row r="5" spans="1:10" x14ac:dyDescent="0.25">
      <c r="A5" s="177" t="s">
        <v>19</v>
      </c>
      <c r="B5" s="177"/>
      <c r="C5" s="177"/>
      <c r="D5" s="177"/>
      <c r="E5" s="175"/>
      <c r="F5" s="175"/>
      <c r="G5" s="175"/>
      <c r="H5" s="175"/>
      <c r="I5" s="175"/>
      <c r="J5" s="175"/>
    </row>
    <row r="6" spans="1:10" ht="33" customHeight="1" x14ac:dyDescent="0.25">
      <c r="A6" s="179" t="s">
        <v>20</v>
      </c>
      <c r="B6" s="179"/>
      <c r="C6" s="179"/>
      <c r="D6" s="179"/>
      <c r="E6" s="179"/>
      <c r="F6" s="179"/>
      <c r="G6" s="175"/>
      <c r="H6" s="175"/>
      <c r="I6" s="175"/>
      <c r="J6" s="175"/>
    </row>
    <row r="7" spans="1:10" x14ac:dyDescent="0.25">
      <c r="A7" s="177" t="s">
        <v>21</v>
      </c>
      <c r="B7" s="177"/>
      <c r="C7" s="177"/>
      <c r="D7" s="177"/>
      <c r="E7" s="177"/>
      <c r="F7" s="177"/>
      <c r="G7" s="175"/>
      <c r="H7" s="175"/>
      <c r="I7" s="175"/>
      <c r="J7" s="175"/>
    </row>
    <row r="8" spans="1:10" ht="15" customHeight="1" x14ac:dyDescent="0.25">
      <c r="A8" s="173"/>
      <c r="B8" s="173"/>
      <c r="C8" s="173"/>
      <c r="D8" s="173"/>
      <c r="E8" s="173"/>
      <c r="F8" s="173"/>
      <c r="G8" s="173"/>
      <c r="H8" s="173"/>
      <c r="I8" s="173"/>
      <c r="J8" s="173"/>
    </row>
    <row r="9" spans="1:10" x14ac:dyDescent="0.25">
      <c r="A9" s="172" t="s">
        <v>0</v>
      </c>
      <c r="B9" s="172"/>
      <c r="C9" s="172"/>
      <c r="D9" s="172"/>
      <c r="E9" s="172"/>
      <c r="F9" s="172"/>
      <c r="G9" s="173"/>
      <c r="H9" s="173"/>
      <c r="I9" s="173"/>
      <c r="J9" s="173"/>
    </row>
    <row r="10" spans="1:10" x14ac:dyDescent="0.25">
      <c r="A10" s="178"/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x14ac:dyDescent="0.25">
      <c r="A11" s="191" t="s">
        <v>22</v>
      </c>
      <c r="B11" s="192"/>
      <c r="C11" s="192"/>
      <c r="D11" s="192"/>
      <c r="E11" s="192"/>
      <c r="F11" s="192"/>
      <c r="G11" s="192"/>
      <c r="H11" s="192"/>
      <c r="I11" s="192"/>
      <c r="J11" s="193"/>
    </row>
    <row r="12" spans="1:10" x14ac:dyDescent="0.25">
      <c r="A12" s="180" t="s">
        <v>30</v>
      </c>
      <c r="B12" s="181"/>
      <c r="C12" s="181"/>
      <c r="D12" s="181"/>
      <c r="E12" s="181"/>
      <c r="F12" s="181"/>
      <c r="G12" s="181"/>
      <c r="H12" s="181"/>
      <c r="I12" s="181"/>
      <c r="J12" s="182"/>
    </row>
    <row r="13" spans="1:10" x14ac:dyDescent="0.25">
      <c r="A13" s="183" t="s">
        <v>31</v>
      </c>
      <c r="B13" s="183"/>
      <c r="C13" s="183"/>
      <c r="D13" s="183"/>
      <c r="E13" s="183"/>
      <c r="F13" s="183"/>
      <c r="G13" s="183"/>
      <c r="H13" s="183"/>
      <c r="I13" s="183"/>
      <c r="J13" s="183"/>
    </row>
    <row r="14" spans="1:10" x14ac:dyDescent="0.25">
      <c r="A14" s="24" t="s">
        <v>2</v>
      </c>
      <c r="B14" s="184" t="s">
        <v>1</v>
      </c>
      <c r="C14" s="185"/>
      <c r="D14" s="186"/>
      <c r="E14" s="187"/>
      <c r="F14" s="183"/>
      <c r="G14" s="183"/>
      <c r="H14" s="183"/>
      <c r="I14" s="183"/>
      <c r="J14" s="183"/>
    </row>
    <row r="15" spans="1:10" x14ac:dyDescent="0.25">
      <c r="A15" s="24" t="s">
        <v>7</v>
      </c>
      <c r="B15" s="184" t="s">
        <v>25</v>
      </c>
      <c r="C15" s="185"/>
      <c r="D15" s="186"/>
      <c r="E15" s="188"/>
      <c r="F15" s="189"/>
      <c r="G15" s="189"/>
      <c r="H15" s="189"/>
      <c r="I15" s="189"/>
      <c r="J15" s="190"/>
    </row>
    <row r="16" spans="1:10" x14ac:dyDescent="0.25">
      <c r="A16" s="24" t="s">
        <v>8</v>
      </c>
      <c r="B16" s="184" t="s">
        <v>26</v>
      </c>
      <c r="C16" s="185"/>
      <c r="D16" s="186"/>
      <c r="E16" s="188"/>
      <c r="F16" s="189"/>
      <c r="G16" s="189"/>
      <c r="H16" s="189"/>
      <c r="I16" s="189"/>
      <c r="J16" s="190"/>
    </row>
    <row r="17" spans="1:10" x14ac:dyDescent="0.25">
      <c r="A17" s="24" t="s">
        <v>9</v>
      </c>
      <c r="B17" s="184" t="s">
        <v>27</v>
      </c>
      <c r="C17" s="185"/>
      <c r="D17" s="186"/>
      <c r="E17" s="188"/>
      <c r="F17" s="189"/>
      <c r="G17" s="189"/>
      <c r="H17" s="189"/>
      <c r="I17" s="189"/>
      <c r="J17" s="190"/>
    </row>
    <row r="18" spans="1:10" x14ac:dyDescent="0.25">
      <c r="A18" s="24" t="s">
        <v>10</v>
      </c>
      <c r="B18" s="184" t="s">
        <v>28</v>
      </c>
      <c r="C18" s="185"/>
      <c r="D18" s="186"/>
      <c r="E18" s="205"/>
      <c r="F18" s="205"/>
      <c r="G18" s="205"/>
      <c r="H18" s="205"/>
      <c r="I18" s="205"/>
      <c r="J18" s="205"/>
    </row>
    <row r="19" spans="1:10" ht="29.25" customHeight="1" x14ac:dyDescent="0.25">
      <c r="A19" s="25" t="s">
        <v>11</v>
      </c>
      <c r="B19" s="194" t="s">
        <v>92</v>
      </c>
      <c r="C19" s="195"/>
      <c r="D19" s="196"/>
      <c r="E19" s="183"/>
      <c r="F19" s="183"/>
      <c r="G19" s="183"/>
      <c r="H19" s="183"/>
      <c r="I19" s="183"/>
      <c r="J19" s="183"/>
    </row>
    <row r="20" spans="1:10" x14ac:dyDescent="0.25">
      <c r="A20" s="197" t="s">
        <v>38</v>
      </c>
      <c r="B20" s="197"/>
      <c r="C20" s="197"/>
      <c r="D20" s="197"/>
      <c r="E20" s="198"/>
      <c r="F20" s="198"/>
      <c r="G20" s="198"/>
      <c r="H20" s="198"/>
      <c r="I20" s="198"/>
      <c r="J20" s="198"/>
    </row>
    <row r="21" spans="1:10" ht="32.25" customHeight="1" x14ac:dyDescent="0.25">
      <c r="A21" s="199" t="s">
        <v>29</v>
      </c>
      <c r="B21" s="200"/>
      <c r="C21" s="200"/>
      <c r="D21" s="201"/>
      <c r="E21" s="202"/>
      <c r="F21" s="203"/>
      <c r="G21" s="203"/>
      <c r="H21" s="203"/>
      <c r="I21" s="203"/>
      <c r="J21" s="204"/>
    </row>
    <row r="22" spans="1:10" x14ac:dyDescent="0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x14ac:dyDescent="0.25">
      <c r="A23" s="217" t="s">
        <v>32</v>
      </c>
      <c r="B23" s="217"/>
      <c r="C23" s="217"/>
      <c r="D23" s="217"/>
      <c r="E23" s="217"/>
      <c r="F23" s="217"/>
      <c r="G23" s="217"/>
      <c r="H23" s="217"/>
      <c r="I23" s="217"/>
      <c r="J23" s="217"/>
    </row>
    <row r="24" spans="1:10" x14ac:dyDescent="0.25">
      <c r="A24" s="218" t="s">
        <v>33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x14ac:dyDescent="0.25">
      <c r="A25" s="8" t="s">
        <v>2</v>
      </c>
      <c r="B25" s="206" t="s">
        <v>34</v>
      </c>
      <c r="C25" s="207"/>
      <c r="D25" s="208"/>
      <c r="E25" s="219">
        <v>8.3299999999999999E-2</v>
      </c>
      <c r="F25" s="220"/>
      <c r="G25" s="221"/>
      <c r="H25" s="212"/>
      <c r="I25" s="212"/>
      <c r="J25" s="212"/>
    </row>
    <row r="26" spans="1:10" x14ac:dyDescent="0.25">
      <c r="A26" s="8" t="s">
        <v>7</v>
      </c>
      <c r="B26" s="206" t="s">
        <v>35</v>
      </c>
      <c r="C26" s="207"/>
      <c r="D26" s="208"/>
      <c r="E26" s="209">
        <v>0.121</v>
      </c>
      <c r="F26" s="210"/>
      <c r="G26" s="211"/>
      <c r="H26" s="212"/>
      <c r="I26" s="212"/>
      <c r="J26" s="212"/>
    </row>
    <row r="27" spans="1:10" x14ac:dyDescent="0.25">
      <c r="A27" s="213" t="s">
        <v>36</v>
      </c>
      <c r="B27" s="214"/>
      <c r="C27" s="214"/>
      <c r="D27" s="214"/>
      <c r="E27" s="214"/>
      <c r="F27" s="214"/>
      <c r="G27" s="215"/>
      <c r="H27" s="216">
        <f>SUM(H25:J26)</f>
        <v>0</v>
      </c>
      <c r="I27" s="216"/>
      <c r="J27" s="216"/>
    </row>
    <row r="28" spans="1:10" ht="30" customHeight="1" x14ac:dyDescent="0.25">
      <c r="A28" s="9" t="s">
        <v>8</v>
      </c>
      <c r="B28" s="225" t="s">
        <v>37</v>
      </c>
      <c r="C28" s="226"/>
      <c r="D28" s="227"/>
      <c r="E28" s="228">
        <v>7.8200000000000006E-2</v>
      </c>
      <c r="F28" s="229"/>
      <c r="G28" s="230"/>
      <c r="H28" s="231"/>
      <c r="I28" s="232"/>
      <c r="J28" s="233"/>
    </row>
    <row r="29" spans="1:10" x14ac:dyDescent="0.25">
      <c r="A29" s="234" t="s">
        <v>45</v>
      </c>
      <c r="B29" s="235"/>
      <c r="C29" s="235"/>
      <c r="D29" s="235"/>
      <c r="E29" s="235"/>
      <c r="F29" s="235"/>
      <c r="G29" s="235"/>
      <c r="H29" s="235"/>
      <c r="I29" s="235"/>
      <c r="J29" s="236"/>
    </row>
    <row r="30" spans="1:10" x14ac:dyDescent="0.25">
      <c r="A30" s="222" t="s">
        <v>2</v>
      </c>
      <c r="B30" s="223"/>
      <c r="C30" s="237" t="s">
        <v>3</v>
      </c>
      <c r="D30" s="238"/>
      <c r="E30" s="239">
        <v>0.2</v>
      </c>
      <c r="F30" s="239"/>
      <c r="G30" s="239"/>
      <c r="H30" s="198"/>
      <c r="I30" s="198"/>
      <c r="J30" s="198"/>
    </row>
    <row r="31" spans="1:10" x14ac:dyDescent="0.25">
      <c r="A31" s="222" t="s">
        <v>7</v>
      </c>
      <c r="B31" s="223"/>
      <c r="C31" s="222" t="s">
        <v>41</v>
      </c>
      <c r="D31" s="223"/>
      <c r="E31" s="224">
        <v>2.5000000000000001E-2</v>
      </c>
      <c r="F31" s="224"/>
      <c r="G31" s="224"/>
      <c r="H31" s="198"/>
      <c r="I31" s="198"/>
      <c r="J31" s="198"/>
    </row>
    <row r="32" spans="1:10" x14ac:dyDescent="0.25">
      <c r="A32" s="222" t="s">
        <v>8</v>
      </c>
      <c r="B32" s="223"/>
      <c r="C32" s="222" t="s">
        <v>42</v>
      </c>
      <c r="D32" s="223"/>
      <c r="E32" s="224">
        <v>0.01</v>
      </c>
      <c r="F32" s="224"/>
      <c r="G32" s="224"/>
      <c r="H32" s="198"/>
      <c r="I32" s="198"/>
      <c r="J32" s="198"/>
    </row>
    <row r="33" spans="1:10" x14ac:dyDescent="0.25">
      <c r="A33" s="222" t="s">
        <v>9</v>
      </c>
      <c r="B33" s="223"/>
      <c r="C33" s="222" t="s">
        <v>43</v>
      </c>
      <c r="D33" s="223"/>
      <c r="E33" s="224">
        <v>1.4999999999999999E-2</v>
      </c>
      <c r="F33" s="224"/>
      <c r="G33" s="224"/>
      <c r="H33" s="198"/>
      <c r="I33" s="198"/>
      <c r="J33" s="198"/>
    </row>
    <row r="34" spans="1:10" x14ac:dyDescent="0.25">
      <c r="A34" s="222" t="s">
        <v>10</v>
      </c>
      <c r="B34" s="223"/>
      <c r="C34" s="222" t="s">
        <v>44</v>
      </c>
      <c r="D34" s="223"/>
      <c r="E34" s="224">
        <v>0.01</v>
      </c>
      <c r="F34" s="224"/>
      <c r="G34" s="224"/>
      <c r="H34" s="198"/>
      <c r="I34" s="198"/>
      <c r="J34" s="198"/>
    </row>
    <row r="35" spans="1:10" x14ac:dyDescent="0.25">
      <c r="A35" s="222" t="s">
        <v>11</v>
      </c>
      <c r="B35" s="223"/>
      <c r="C35" s="222" t="s">
        <v>6</v>
      </c>
      <c r="D35" s="223"/>
      <c r="E35" s="224">
        <v>6.0000000000000001E-3</v>
      </c>
      <c r="F35" s="224"/>
      <c r="G35" s="224"/>
      <c r="H35" s="198"/>
      <c r="I35" s="198"/>
      <c r="J35" s="198"/>
    </row>
    <row r="36" spans="1:10" x14ac:dyDescent="0.25">
      <c r="A36" s="222" t="s">
        <v>39</v>
      </c>
      <c r="B36" s="223"/>
      <c r="C36" s="222" t="s">
        <v>5</v>
      </c>
      <c r="D36" s="223"/>
      <c r="E36" s="224">
        <v>2E-3</v>
      </c>
      <c r="F36" s="224"/>
      <c r="G36" s="224"/>
      <c r="H36" s="198"/>
      <c r="I36" s="198"/>
      <c r="J36" s="198"/>
    </row>
    <row r="37" spans="1:10" x14ac:dyDescent="0.25">
      <c r="A37" s="222" t="s">
        <v>40</v>
      </c>
      <c r="B37" s="223"/>
      <c r="C37" s="222" t="s">
        <v>4</v>
      </c>
      <c r="D37" s="241"/>
      <c r="E37" s="242">
        <v>0.08</v>
      </c>
      <c r="F37" s="243"/>
      <c r="G37" s="244"/>
      <c r="H37" s="198"/>
      <c r="I37" s="198"/>
      <c r="J37" s="198"/>
    </row>
    <row r="38" spans="1:10" x14ac:dyDescent="0.25">
      <c r="A38" s="197" t="s">
        <v>36</v>
      </c>
      <c r="B38" s="197"/>
      <c r="C38" s="197"/>
      <c r="D38" s="197"/>
      <c r="E38" s="245">
        <f>SUM(E30:G37)</f>
        <v>0.34800000000000003</v>
      </c>
      <c r="F38" s="246"/>
      <c r="G38" s="247"/>
      <c r="H38" s="198"/>
      <c r="I38" s="198"/>
      <c r="J38" s="198"/>
    </row>
    <row r="39" spans="1:10" x14ac:dyDescent="0.25">
      <c r="A39" s="240" t="s">
        <v>48</v>
      </c>
      <c r="B39" s="240"/>
      <c r="C39" s="240"/>
      <c r="D39" s="240"/>
      <c r="E39" s="240"/>
      <c r="F39" s="240"/>
      <c r="G39" s="240"/>
      <c r="H39" s="240"/>
      <c r="I39" s="240"/>
      <c r="J39" s="240"/>
    </row>
    <row r="40" spans="1:10" x14ac:dyDescent="0.25">
      <c r="A40" s="222" t="s">
        <v>2</v>
      </c>
      <c r="B40" s="223"/>
      <c r="C40" s="237" t="s">
        <v>46</v>
      </c>
      <c r="D40" s="238"/>
      <c r="E40" s="239"/>
      <c r="F40" s="239"/>
      <c r="G40" s="239"/>
      <c r="H40" s="198"/>
      <c r="I40" s="198"/>
      <c r="J40" s="198"/>
    </row>
    <row r="41" spans="1:10" x14ac:dyDescent="0.25">
      <c r="A41" s="222" t="s">
        <v>7</v>
      </c>
      <c r="B41" s="223"/>
      <c r="C41" s="222" t="s">
        <v>47</v>
      </c>
      <c r="D41" s="223"/>
      <c r="E41" s="224"/>
      <c r="F41" s="224"/>
      <c r="G41" s="224"/>
      <c r="H41" s="198"/>
      <c r="I41" s="198"/>
      <c r="J41" s="198"/>
    </row>
    <row r="42" spans="1:10" x14ac:dyDescent="0.25">
      <c r="A42" s="222" t="s">
        <v>8</v>
      </c>
      <c r="B42" s="223"/>
      <c r="C42" s="253" t="s">
        <v>49</v>
      </c>
      <c r="D42" s="254"/>
      <c r="E42" s="224"/>
      <c r="F42" s="224"/>
      <c r="G42" s="224"/>
      <c r="H42" s="198"/>
      <c r="I42" s="198"/>
      <c r="J42" s="198"/>
    </row>
    <row r="43" spans="1:10" x14ac:dyDescent="0.25">
      <c r="A43" s="222" t="s">
        <v>9</v>
      </c>
      <c r="B43" s="223"/>
      <c r="C43" s="248" t="s">
        <v>28</v>
      </c>
      <c r="D43" s="249"/>
      <c r="E43" s="224"/>
      <c r="F43" s="224"/>
      <c r="G43" s="224"/>
      <c r="H43" s="198"/>
      <c r="I43" s="198"/>
      <c r="J43" s="198"/>
    </row>
    <row r="44" spans="1:10" x14ac:dyDescent="0.25">
      <c r="A44" s="250" t="s">
        <v>38</v>
      </c>
      <c r="B44" s="251"/>
      <c r="C44" s="251"/>
      <c r="D44" s="251"/>
      <c r="E44" s="251"/>
      <c r="F44" s="251"/>
      <c r="G44" s="252"/>
      <c r="H44" s="198"/>
      <c r="I44" s="198"/>
      <c r="J44" s="198"/>
    </row>
    <row r="45" spans="1:10" x14ac:dyDescent="0.25">
      <c r="A45" s="267" t="s">
        <v>72</v>
      </c>
      <c r="B45" s="267"/>
      <c r="C45" s="267"/>
      <c r="D45" s="267"/>
      <c r="E45" s="268"/>
      <c r="F45" s="269"/>
      <c r="G45" s="269"/>
      <c r="H45" s="269"/>
      <c r="I45" s="269"/>
      <c r="J45" s="269"/>
    </row>
    <row r="46" spans="1:10" x14ac:dyDescent="0.25">
      <c r="A46" s="270"/>
      <c r="B46" s="271"/>
      <c r="C46" s="271"/>
      <c r="D46" s="271"/>
      <c r="E46" s="271"/>
      <c r="F46" s="271"/>
      <c r="G46" s="271"/>
      <c r="H46" s="271"/>
      <c r="I46" s="271"/>
      <c r="J46" s="272"/>
    </row>
    <row r="47" spans="1:10" x14ac:dyDescent="0.25">
      <c r="A47" s="217" t="s">
        <v>50</v>
      </c>
      <c r="B47" s="217"/>
      <c r="C47" s="217"/>
      <c r="D47" s="217"/>
      <c r="E47" s="217"/>
      <c r="F47" s="217"/>
      <c r="G47" s="217"/>
      <c r="H47" s="217"/>
      <c r="I47" s="217"/>
      <c r="J47" s="217"/>
    </row>
    <row r="48" spans="1:10" x14ac:dyDescent="0.25">
      <c r="A48" s="255" t="s">
        <v>2</v>
      </c>
      <c r="B48" s="256"/>
      <c r="C48" s="255" t="s">
        <v>51</v>
      </c>
      <c r="D48" s="256"/>
      <c r="E48" s="18"/>
      <c r="F48" s="20"/>
      <c r="G48" s="19"/>
      <c r="H48" s="257"/>
      <c r="I48" s="258"/>
      <c r="J48" s="256"/>
    </row>
    <row r="49" spans="1:10" x14ac:dyDescent="0.25">
      <c r="A49" s="255" t="s">
        <v>7</v>
      </c>
      <c r="B49" s="256"/>
      <c r="C49" s="255" t="s">
        <v>52</v>
      </c>
      <c r="D49" s="256"/>
      <c r="E49" s="18"/>
      <c r="F49" s="20"/>
      <c r="G49" s="19"/>
      <c r="H49" s="257"/>
      <c r="I49" s="258"/>
      <c r="J49" s="256"/>
    </row>
    <row r="50" spans="1:10" ht="33.75" customHeight="1" x14ac:dyDescent="0.25">
      <c r="A50" s="259" t="s">
        <v>8</v>
      </c>
      <c r="B50" s="260"/>
      <c r="C50" s="261" t="s">
        <v>53</v>
      </c>
      <c r="D50" s="262"/>
      <c r="E50" s="263"/>
      <c r="F50" s="264"/>
      <c r="G50" s="265"/>
      <c r="H50" s="266"/>
      <c r="I50" s="266"/>
      <c r="J50" s="266"/>
    </row>
    <row r="51" spans="1:10" x14ac:dyDescent="0.25">
      <c r="A51" s="173" t="s">
        <v>9</v>
      </c>
      <c r="B51" s="173"/>
      <c r="C51" s="206" t="s">
        <v>54</v>
      </c>
      <c r="D51" s="208"/>
      <c r="E51" s="283"/>
      <c r="F51" s="283"/>
      <c r="G51" s="283"/>
      <c r="H51" s="212"/>
      <c r="I51" s="212"/>
      <c r="J51" s="212"/>
    </row>
    <row r="52" spans="1:10" ht="32.25" customHeight="1" x14ac:dyDescent="0.25">
      <c r="A52" s="173" t="s">
        <v>10</v>
      </c>
      <c r="B52" s="173"/>
      <c r="C52" s="284" t="s">
        <v>93</v>
      </c>
      <c r="D52" s="285"/>
      <c r="E52" s="283"/>
      <c r="F52" s="283"/>
      <c r="G52" s="283"/>
      <c r="H52" s="212"/>
      <c r="I52" s="212"/>
      <c r="J52" s="212"/>
    </row>
    <row r="53" spans="1:10" ht="30.75" customHeight="1" x14ac:dyDescent="0.25">
      <c r="A53" s="206" t="s">
        <v>11</v>
      </c>
      <c r="B53" s="208"/>
      <c r="C53" s="273" t="s">
        <v>53</v>
      </c>
      <c r="D53" s="274"/>
      <c r="E53" s="209"/>
      <c r="F53" s="210"/>
      <c r="G53" s="211"/>
      <c r="H53" s="275"/>
      <c r="I53" s="276"/>
      <c r="J53" s="277"/>
    </row>
    <row r="54" spans="1:10" x14ac:dyDescent="0.25">
      <c r="A54" s="278" t="s">
        <v>36</v>
      </c>
      <c r="B54" s="278"/>
      <c r="C54" s="278"/>
      <c r="D54" s="278"/>
      <c r="E54" s="279"/>
      <c r="F54" s="280"/>
      <c r="G54" s="281"/>
      <c r="H54" s="282"/>
      <c r="I54" s="282"/>
      <c r="J54" s="282"/>
    </row>
    <row r="55" spans="1:10" x14ac:dyDescent="0.25">
      <c r="E55" s="2"/>
      <c r="F55" s="2"/>
      <c r="G55" s="2"/>
      <c r="H55" s="3"/>
      <c r="I55" s="3"/>
      <c r="J55" s="3"/>
    </row>
    <row r="56" spans="1:10" x14ac:dyDescent="0.25">
      <c r="A56" s="217" t="s">
        <v>55</v>
      </c>
      <c r="B56" s="217"/>
      <c r="C56" s="217"/>
      <c r="D56" s="217"/>
      <c r="E56" s="217"/>
      <c r="F56" s="217"/>
      <c r="G56" s="217"/>
      <c r="H56" s="217"/>
      <c r="I56" s="217"/>
      <c r="J56" s="217"/>
    </row>
    <row r="57" spans="1:10" x14ac:dyDescent="0.25">
      <c r="A57" s="255" t="s">
        <v>2</v>
      </c>
      <c r="B57" s="256"/>
      <c r="C57" s="255" t="s">
        <v>56</v>
      </c>
      <c r="D57" s="256"/>
      <c r="E57" s="18"/>
      <c r="F57" s="20"/>
      <c r="G57" s="19"/>
      <c r="H57" s="257"/>
      <c r="I57" s="258"/>
      <c r="J57" s="256"/>
    </row>
    <row r="58" spans="1:10" x14ac:dyDescent="0.25">
      <c r="A58" s="255" t="s">
        <v>7</v>
      </c>
      <c r="B58" s="256"/>
      <c r="C58" s="255" t="s">
        <v>57</v>
      </c>
      <c r="D58" s="256"/>
      <c r="E58" s="18"/>
      <c r="F58" s="20"/>
      <c r="G58" s="19"/>
      <c r="H58" s="257"/>
      <c r="I58" s="258"/>
      <c r="J58" s="256"/>
    </row>
    <row r="59" spans="1:10" x14ac:dyDescent="0.25">
      <c r="A59" s="259" t="s">
        <v>8</v>
      </c>
      <c r="B59" s="260"/>
      <c r="C59" s="261" t="s">
        <v>58</v>
      </c>
      <c r="D59" s="262"/>
      <c r="E59" s="263"/>
      <c r="F59" s="264"/>
      <c r="G59" s="265"/>
      <c r="H59" s="266"/>
      <c r="I59" s="266"/>
      <c r="J59" s="266"/>
    </row>
    <row r="60" spans="1:10" x14ac:dyDescent="0.25">
      <c r="A60" s="173" t="s">
        <v>9</v>
      </c>
      <c r="B60" s="173"/>
      <c r="C60" s="206" t="s">
        <v>59</v>
      </c>
      <c r="D60" s="208"/>
      <c r="E60" s="283"/>
      <c r="F60" s="283"/>
      <c r="G60" s="283"/>
      <c r="H60" s="212"/>
      <c r="I60" s="212"/>
      <c r="J60" s="212"/>
    </row>
    <row r="61" spans="1:10" x14ac:dyDescent="0.25">
      <c r="A61" s="173" t="s">
        <v>10</v>
      </c>
      <c r="B61" s="173"/>
      <c r="C61" s="284" t="s">
        <v>60</v>
      </c>
      <c r="D61" s="285"/>
      <c r="E61" s="283"/>
      <c r="F61" s="283"/>
      <c r="G61" s="283"/>
      <c r="H61" s="212"/>
      <c r="I61" s="212"/>
      <c r="J61" s="212"/>
    </row>
    <row r="62" spans="1:10" ht="20.25" customHeight="1" x14ac:dyDescent="0.25">
      <c r="A62" s="173" t="s">
        <v>11</v>
      </c>
      <c r="B62" s="173"/>
      <c r="C62" s="284" t="s">
        <v>61</v>
      </c>
      <c r="D62" s="285"/>
      <c r="E62" s="283"/>
      <c r="F62" s="283"/>
      <c r="G62" s="283"/>
      <c r="H62" s="212"/>
      <c r="I62" s="212"/>
      <c r="J62" s="212"/>
    </row>
    <row r="63" spans="1:10" ht="30" customHeight="1" x14ac:dyDescent="0.25">
      <c r="A63" s="173" t="s">
        <v>39</v>
      </c>
      <c r="B63" s="173"/>
      <c r="C63" s="284" t="s">
        <v>62</v>
      </c>
      <c r="D63" s="285"/>
      <c r="E63" s="283"/>
      <c r="F63" s="283"/>
      <c r="G63" s="283"/>
      <c r="H63" s="212"/>
      <c r="I63" s="212"/>
      <c r="J63" s="212"/>
    </row>
    <row r="64" spans="1:10" x14ac:dyDescent="0.25">
      <c r="A64" s="278" t="s">
        <v>36</v>
      </c>
      <c r="B64" s="278"/>
      <c r="C64" s="278"/>
      <c r="D64" s="278"/>
      <c r="E64" s="279"/>
      <c r="F64" s="280"/>
      <c r="G64" s="281"/>
      <c r="H64" s="282"/>
      <c r="I64" s="282"/>
      <c r="J64" s="282"/>
    </row>
    <row r="65" spans="1:10" x14ac:dyDescent="0.25">
      <c r="A65" s="288" t="s">
        <v>63</v>
      </c>
      <c r="B65" s="288"/>
      <c r="C65" s="288"/>
      <c r="D65" s="288"/>
      <c r="E65" s="288"/>
      <c r="F65" s="288"/>
      <c r="G65" s="288"/>
      <c r="H65" s="288"/>
      <c r="I65" s="288"/>
      <c r="J65" s="288"/>
    </row>
    <row r="66" spans="1:10" ht="29.25" customHeight="1" x14ac:dyDescent="0.25">
      <c r="A66" s="255" t="s">
        <v>2</v>
      </c>
      <c r="B66" s="256"/>
      <c r="C66" s="286" t="s">
        <v>64</v>
      </c>
      <c r="D66" s="287"/>
      <c r="E66" s="18"/>
      <c r="F66" s="20"/>
      <c r="G66" s="19"/>
      <c r="H66" s="257"/>
      <c r="I66" s="258"/>
      <c r="J66" s="256"/>
    </row>
    <row r="67" spans="1:10" ht="33" customHeight="1" x14ac:dyDescent="0.25">
      <c r="A67" s="255" t="s">
        <v>7</v>
      </c>
      <c r="B67" s="256"/>
      <c r="C67" s="286" t="s">
        <v>65</v>
      </c>
      <c r="D67" s="287"/>
      <c r="E67" s="18"/>
      <c r="F67" s="20"/>
      <c r="G67" s="19"/>
      <c r="H67" s="257"/>
      <c r="I67" s="258"/>
      <c r="J67" s="256"/>
    </row>
    <row r="68" spans="1:10" ht="37.5" customHeight="1" x14ac:dyDescent="0.25">
      <c r="A68" s="259" t="s">
        <v>8</v>
      </c>
      <c r="B68" s="260"/>
      <c r="C68" s="286" t="s">
        <v>66</v>
      </c>
      <c r="D68" s="287"/>
      <c r="E68" s="263"/>
      <c r="F68" s="264"/>
      <c r="G68" s="265"/>
      <c r="H68" s="266"/>
      <c r="I68" s="266"/>
      <c r="J68" s="266"/>
    </row>
    <row r="69" spans="1:10" x14ac:dyDescent="0.25">
      <c r="A69" s="173" t="s">
        <v>9</v>
      </c>
      <c r="B69" s="173"/>
      <c r="C69" s="206" t="s">
        <v>67</v>
      </c>
      <c r="D69" s="208"/>
      <c r="E69" s="283"/>
      <c r="F69" s="283"/>
      <c r="G69" s="283"/>
      <c r="H69" s="212"/>
      <c r="I69" s="212"/>
      <c r="J69" s="212"/>
    </row>
    <row r="70" spans="1:10" x14ac:dyDescent="0.25">
      <c r="A70" s="278" t="s">
        <v>36</v>
      </c>
      <c r="B70" s="278"/>
      <c r="C70" s="278"/>
      <c r="D70" s="278"/>
      <c r="E70" s="279"/>
      <c r="F70" s="280"/>
      <c r="G70" s="281"/>
      <c r="H70" s="282"/>
      <c r="I70" s="282"/>
      <c r="J70" s="282"/>
    </row>
    <row r="71" spans="1:10" x14ac:dyDescent="0.25">
      <c r="A71" s="288" t="s">
        <v>68</v>
      </c>
      <c r="B71" s="288"/>
      <c r="C71" s="288"/>
      <c r="D71" s="288"/>
      <c r="E71" s="288"/>
      <c r="F71" s="288"/>
      <c r="G71" s="288"/>
      <c r="H71" s="288"/>
      <c r="I71" s="288"/>
      <c r="J71" s="288"/>
    </row>
    <row r="72" spans="1:10" x14ac:dyDescent="0.25">
      <c r="A72" s="289" t="s">
        <v>2</v>
      </c>
      <c r="B72" s="290"/>
      <c r="C72" s="289" t="s">
        <v>69</v>
      </c>
      <c r="D72" s="290"/>
      <c r="E72" s="101"/>
      <c r="F72" s="103"/>
      <c r="G72" s="102"/>
      <c r="H72" s="293"/>
      <c r="I72" s="294"/>
      <c r="J72" s="290"/>
    </row>
    <row r="73" spans="1:10" ht="35.25" customHeight="1" x14ac:dyDescent="0.25">
      <c r="A73" s="289" t="s">
        <v>7</v>
      </c>
      <c r="B73" s="290"/>
      <c r="C73" s="291" t="s">
        <v>70</v>
      </c>
      <c r="D73" s="292"/>
      <c r="E73" s="101"/>
      <c r="F73" s="103"/>
      <c r="G73" s="102"/>
      <c r="H73" s="293"/>
      <c r="I73" s="294"/>
      <c r="J73" s="290"/>
    </row>
    <row r="74" spans="1:10" x14ac:dyDescent="0.25">
      <c r="A74" s="197" t="s">
        <v>36</v>
      </c>
      <c r="B74" s="197"/>
      <c r="C74" s="197"/>
      <c r="D74" s="197"/>
      <c r="E74" s="245"/>
      <c r="F74" s="246"/>
      <c r="G74" s="247"/>
      <c r="H74" s="198"/>
      <c r="I74" s="198"/>
      <c r="J74" s="198"/>
    </row>
    <row r="75" spans="1:10" x14ac:dyDescent="0.25">
      <c r="A75" s="197" t="s">
        <v>71</v>
      </c>
      <c r="B75" s="197"/>
      <c r="C75" s="197"/>
      <c r="D75" s="197"/>
      <c r="E75" s="303">
        <f>H74+H70+H64</f>
        <v>0</v>
      </c>
      <c r="F75" s="304"/>
      <c r="G75" s="304"/>
      <c r="H75" s="304"/>
      <c r="I75" s="304"/>
      <c r="J75" s="304"/>
    </row>
    <row r="76" spans="1:10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25">
      <c r="A77" s="240" t="s">
        <v>73</v>
      </c>
      <c r="B77" s="240"/>
      <c r="C77" s="240"/>
      <c r="D77" s="240"/>
      <c r="E77" s="240"/>
      <c r="F77" s="240"/>
      <c r="G77" s="240"/>
      <c r="H77" s="240"/>
      <c r="I77" s="240"/>
      <c r="J77" s="240"/>
    </row>
    <row r="78" spans="1:10" x14ac:dyDescent="0.25">
      <c r="A78" s="289" t="s">
        <v>2</v>
      </c>
      <c r="B78" s="290"/>
      <c r="C78" s="289" t="s">
        <v>74</v>
      </c>
      <c r="D78" s="290"/>
      <c r="E78" s="289"/>
      <c r="F78" s="294"/>
      <c r="G78" s="290"/>
      <c r="H78" s="293"/>
      <c r="I78" s="294"/>
      <c r="J78" s="290"/>
    </row>
    <row r="79" spans="1:10" x14ac:dyDescent="0.25">
      <c r="A79" s="289" t="s">
        <v>7</v>
      </c>
      <c r="B79" s="290"/>
      <c r="C79" s="289" t="s">
        <v>75</v>
      </c>
      <c r="D79" s="290"/>
      <c r="E79" s="26"/>
      <c r="F79" s="27"/>
      <c r="G79" s="28"/>
      <c r="H79" s="293"/>
      <c r="I79" s="294"/>
      <c r="J79" s="290"/>
    </row>
    <row r="80" spans="1:10" x14ac:dyDescent="0.25">
      <c r="A80" s="295" t="s">
        <v>8</v>
      </c>
      <c r="B80" s="296"/>
      <c r="C80" s="297" t="s">
        <v>76</v>
      </c>
      <c r="D80" s="298"/>
      <c r="E80" s="299"/>
      <c r="F80" s="300"/>
      <c r="G80" s="301"/>
      <c r="H80" s="302"/>
      <c r="I80" s="302"/>
      <c r="J80" s="302"/>
    </row>
    <row r="81" spans="1:19" x14ac:dyDescent="0.25">
      <c r="A81" s="183" t="s">
        <v>9</v>
      </c>
      <c r="B81" s="183"/>
      <c r="C81" s="222" t="s">
        <v>28</v>
      </c>
      <c r="D81" s="223"/>
      <c r="E81" s="205"/>
      <c r="F81" s="205"/>
      <c r="G81" s="205"/>
      <c r="H81" s="198"/>
      <c r="I81" s="198"/>
      <c r="J81" s="198"/>
    </row>
    <row r="82" spans="1:19" x14ac:dyDescent="0.25">
      <c r="A82" s="197" t="s">
        <v>36</v>
      </c>
      <c r="B82" s="197"/>
      <c r="C82" s="197"/>
      <c r="D82" s="197"/>
      <c r="E82" s="245"/>
      <c r="F82" s="246"/>
      <c r="G82" s="247"/>
      <c r="H82" s="198">
        <f>SUM(H78:J81)</f>
        <v>0</v>
      </c>
      <c r="I82" s="198"/>
      <c r="J82" s="198"/>
    </row>
    <row r="83" spans="1:19" x14ac:dyDescent="0.25">
      <c r="E83" s="2"/>
      <c r="F83" s="2"/>
      <c r="G83" s="2"/>
      <c r="H83" s="3"/>
      <c r="I83" s="3"/>
      <c r="J83" s="3"/>
    </row>
    <row r="84" spans="1:19" x14ac:dyDescent="0.25">
      <c r="A84" s="240" t="s">
        <v>84</v>
      </c>
      <c r="B84" s="240"/>
      <c r="C84" s="240"/>
      <c r="D84" s="240"/>
      <c r="E84" s="240"/>
      <c r="F84" s="240"/>
      <c r="G84" s="240"/>
      <c r="H84" s="240"/>
      <c r="I84" s="240"/>
      <c r="J84" s="240"/>
    </row>
    <row r="85" spans="1:19" x14ac:dyDescent="0.25">
      <c r="A85" s="289" t="s">
        <v>2</v>
      </c>
      <c r="B85" s="290"/>
      <c r="C85" s="289" t="s">
        <v>77</v>
      </c>
      <c r="D85" s="290"/>
      <c r="E85" s="305">
        <v>7.0000000000000007E-2</v>
      </c>
      <c r="F85" s="294"/>
      <c r="G85" s="290"/>
      <c r="H85" s="293">
        <f>(H82+E75+H54+E45+E20)*E85</f>
        <v>0</v>
      </c>
      <c r="I85" s="294"/>
      <c r="J85" s="290"/>
    </row>
    <row r="86" spans="1:19" x14ac:dyDescent="0.25">
      <c r="A86" s="289" t="s">
        <v>7</v>
      </c>
      <c r="B86" s="290"/>
      <c r="C86" s="289" t="s">
        <v>12</v>
      </c>
      <c r="D86" s="290"/>
      <c r="E86" s="305">
        <v>0.1</v>
      </c>
      <c r="F86" s="294"/>
      <c r="G86" s="290"/>
      <c r="H86" s="293">
        <f>E86*(H82+E75+H54+E45+E20)</f>
        <v>0</v>
      </c>
      <c r="I86" s="294"/>
      <c r="J86" s="290"/>
    </row>
    <row r="87" spans="1:19" x14ac:dyDescent="0.25">
      <c r="A87" s="295" t="s">
        <v>8</v>
      </c>
      <c r="B87" s="296"/>
      <c r="C87" s="297" t="s">
        <v>78</v>
      </c>
      <c r="D87" s="298"/>
      <c r="E87" s="306">
        <v>0.85750000000000004</v>
      </c>
      <c r="F87" s="307"/>
      <c r="G87" s="308"/>
      <c r="H87" s="302">
        <f>(H82+E75+H54+E45+E20)/E87</f>
        <v>0</v>
      </c>
      <c r="I87" s="302"/>
      <c r="J87" s="302"/>
    </row>
    <row r="88" spans="1:19" x14ac:dyDescent="0.25">
      <c r="A88" s="183" t="s">
        <v>9</v>
      </c>
      <c r="B88" s="183"/>
      <c r="C88" s="222" t="s">
        <v>79</v>
      </c>
      <c r="D88" s="223"/>
      <c r="E88" s="205">
        <v>1.6500000000000001E-2</v>
      </c>
      <c r="F88" s="205"/>
      <c r="G88" s="205"/>
      <c r="H88" s="198">
        <f>E88*H87</f>
        <v>0</v>
      </c>
      <c r="I88" s="198"/>
      <c r="J88" s="198"/>
    </row>
    <row r="89" spans="1:19" x14ac:dyDescent="0.25">
      <c r="A89" s="183" t="s">
        <v>9</v>
      </c>
      <c r="B89" s="183"/>
      <c r="C89" s="222" t="s">
        <v>80</v>
      </c>
      <c r="D89" s="223"/>
      <c r="E89" s="205">
        <v>7.5999999999999998E-2</v>
      </c>
      <c r="F89" s="205"/>
      <c r="G89" s="205"/>
      <c r="H89" s="198">
        <f>E89*H87</f>
        <v>0</v>
      </c>
      <c r="I89" s="198"/>
      <c r="J89" s="198"/>
    </row>
    <row r="90" spans="1:19" x14ac:dyDescent="0.25">
      <c r="A90" s="183" t="s">
        <v>10</v>
      </c>
      <c r="B90" s="183"/>
      <c r="C90" s="222" t="s">
        <v>81</v>
      </c>
      <c r="D90" s="223"/>
      <c r="E90" s="205"/>
      <c r="F90" s="205"/>
      <c r="G90" s="205"/>
      <c r="H90" s="198"/>
      <c r="I90" s="198"/>
      <c r="J90" s="198"/>
    </row>
    <row r="91" spans="1:19" x14ac:dyDescent="0.25">
      <c r="A91" s="183" t="s">
        <v>11</v>
      </c>
      <c r="B91" s="183"/>
      <c r="C91" s="222" t="s">
        <v>82</v>
      </c>
      <c r="D91" s="223"/>
      <c r="E91" s="205">
        <v>0.05</v>
      </c>
      <c r="F91" s="205"/>
      <c r="G91" s="205"/>
      <c r="H91" s="198">
        <f>E91*H87</f>
        <v>0</v>
      </c>
      <c r="I91" s="198"/>
      <c r="J91" s="198"/>
    </row>
    <row r="92" spans="1:19" x14ac:dyDescent="0.25">
      <c r="A92" s="197" t="s">
        <v>36</v>
      </c>
      <c r="B92" s="197"/>
      <c r="C92" s="197"/>
      <c r="D92" s="197"/>
      <c r="E92" s="245"/>
      <c r="F92" s="246"/>
      <c r="G92" s="247"/>
      <c r="H92" s="198">
        <f>H85+H86+H88+H89+H91</f>
        <v>0</v>
      </c>
      <c r="I92" s="198"/>
      <c r="J92" s="198"/>
    </row>
    <row r="93" spans="1:19" x14ac:dyDescent="0.25">
      <c r="E93" s="2"/>
      <c r="F93" s="2"/>
      <c r="G93" s="2"/>
      <c r="H93" s="3"/>
      <c r="I93" s="3"/>
      <c r="J93" s="3"/>
    </row>
    <row r="94" spans="1:19" x14ac:dyDescent="0.25">
      <c r="A94" s="311" t="s">
        <v>85</v>
      </c>
      <c r="B94" s="311"/>
      <c r="C94" s="311"/>
      <c r="D94" s="311"/>
      <c r="E94" s="311"/>
      <c r="F94" s="311"/>
      <c r="G94" s="311"/>
      <c r="H94" s="212">
        <f>SUM(H92+H82+E75+H54+E45+E20)</f>
        <v>0</v>
      </c>
      <c r="I94" s="212"/>
      <c r="J94" s="212"/>
      <c r="M94" s="74"/>
      <c r="N94" s="74"/>
      <c r="O94" s="74"/>
      <c r="P94" s="74"/>
      <c r="Q94" s="74"/>
      <c r="R94" s="74"/>
      <c r="S94" s="74"/>
    </row>
    <row r="95" spans="1:19" x14ac:dyDescent="0.25">
      <c r="M95" s="74"/>
      <c r="N95" s="74"/>
      <c r="O95" s="74"/>
      <c r="P95" s="74"/>
      <c r="Q95" s="74"/>
      <c r="R95" s="74"/>
      <c r="S95" s="74"/>
    </row>
    <row r="96" spans="1:19" x14ac:dyDescent="0.25">
      <c r="M96" s="74"/>
      <c r="N96" s="74"/>
      <c r="O96" s="74"/>
      <c r="P96" s="74"/>
      <c r="Q96" s="74"/>
      <c r="R96" s="74"/>
      <c r="S96" s="74"/>
    </row>
    <row r="97" spans="4:19" x14ac:dyDescent="0.25">
      <c r="M97" s="74"/>
      <c r="N97" s="74"/>
      <c r="O97" s="74"/>
      <c r="P97" s="74"/>
      <c r="Q97" s="74"/>
      <c r="R97" s="74"/>
      <c r="S97" s="74"/>
    </row>
    <row r="98" spans="4:19" ht="15.75" thickBot="1" x14ac:dyDescent="0.3">
      <c r="D98" s="74"/>
      <c r="M98" s="74"/>
      <c r="N98" s="74"/>
      <c r="O98" s="74"/>
      <c r="P98" s="74"/>
      <c r="Q98" s="74"/>
      <c r="R98" s="74"/>
      <c r="S98" s="74"/>
    </row>
    <row r="99" spans="4:19" ht="16.5" thickBot="1" x14ac:dyDescent="0.3">
      <c r="D99" s="104" t="s">
        <v>94</v>
      </c>
      <c r="M99" s="74"/>
      <c r="N99" s="74"/>
      <c r="O99" s="74"/>
      <c r="P99" s="74"/>
      <c r="Q99" s="74"/>
      <c r="R99" s="74"/>
      <c r="S99" s="74"/>
    </row>
    <row r="100" spans="4:19" ht="15.75" customHeight="1" x14ac:dyDescent="0.25">
      <c r="D100" s="309" t="s">
        <v>95</v>
      </c>
      <c r="M100" s="74"/>
      <c r="N100" s="74"/>
      <c r="O100" s="74"/>
      <c r="P100" s="74"/>
      <c r="Q100" s="74"/>
      <c r="R100" s="74"/>
      <c r="S100" s="74"/>
    </row>
    <row r="101" spans="4:19" ht="15.75" thickBot="1" x14ac:dyDescent="0.3">
      <c r="D101" s="310"/>
      <c r="M101" s="74"/>
      <c r="N101" s="74"/>
      <c r="O101" s="74"/>
      <c r="P101" s="74"/>
      <c r="Q101" s="74"/>
      <c r="R101" s="74"/>
      <c r="S101" s="74"/>
    </row>
    <row r="102" spans="4:19" x14ac:dyDescent="0.25">
      <c r="M102" s="74"/>
      <c r="N102" s="74"/>
      <c r="O102" s="74"/>
      <c r="P102" s="74"/>
      <c r="Q102" s="74"/>
      <c r="R102" s="74"/>
      <c r="S102" s="74"/>
    </row>
    <row r="103" spans="4:19" x14ac:dyDescent="0.25">
      <c r="M103" s="74"/>
      <c r="N103" s="74"/>
      <c r="O103" s="74"/>
      <c r="P103" s="74"/>
      <c r="Q103" s="74"/>
      <c r="R103" s="74"/>
      <c r="S103" s="74"/>
    </row>
    <row r="104" spans="4:19" x14ac:dyDescent="0.25">
      <c r="M104" s="74"/>
      <c r="N104" s="74"/>
      <c r="O104" s="74"/>
      <c r="P104" s="74"/>
      <c r="Q104" s="74"/>
      <c r="R104" s="74"/>
      <c r="S104" s="74"/>
    </row>
    <row r="105" spans="4:19" x14ac:dyDescent="0.25">
      <c r="M105" s="74"/>
      <c r="N105" s="74"/>
      <c r="O105" s="74"/>
      <c r="P105" s="74"/>
      <c r="Q105" s="74"/>
      <c r="R105" s="74"/>
      <c r="S105" s="74"/>
    </row>
    <row r="106" spans="4:19" x14ac:dyDescent="0.25">
      <c r="M106" s="74"/>
      <c r="N106" s="74"/>
      <c r="O106" s="74"/>
      <c r="P106" s="74"/>
      <c r="Q106" s="74"/>
      <c r="R106" s="74"/>
      <c r="S106" s="74"/>
    </row>
    <row r="107" spans="4:19" x14ac:dyDescent="0.25">
      <c r="M107" s="74"/>
      <c r="N107" s="74"/>
      <c r="O107" s="74"/>
      <c r="P107" s="74"/>
      <c r="Q107" s="74"/>
      <c r="R107" s="74"/>
      <c r="S107" s="74"/>
    </row>
  </sheetData>
  <mergeCells count="248">
    <mergeCell ref="D100:D101"/>
    <mergeCell ref="A92:D92"/>
    <mergeCell ref="E92:G92"/>
    <mergeCell ref="H92:J92"/>
    <mergeCell ref="A94:G94"/>
    <mergeCell ref="H94:J94"/>
    <mergeCell ref="A90:B90"/>
    <mergeCell ref="C90:D90"/>
    <mergeCell ref="E90:G90"/>
    <mergeCell ref="H90:J90"/>
    <mergeCell ref="A91:B91"/>
    <mergeCell ref="C91:D91"/>
    <mergeCell ref="E91:G91"/>
    <mergeCell ref="H91:J91"/>
    <mergeCell ref="A88:B88"/>
    <mergeCell ref="C88:D88"/>
    <mergeCell ref="E88:G88"/>
    <mergeCell ref="H88:J88"/>
    <mergeCell ref="A89:B89"/>
    <mergeCell ref="C89:D89"/>
    <mergeCell ref="E89:G89"/>
    <mergeCell ref="H89:J89"/>
    <mergeCell ref="A86:B86"/>
    <mergeCell ref="C86:D86"/>
    <mergeCell ref="E86:G86"/>
    <mergeCell ref="H86:J86"/>
    <mergeCell ref="A87:B87"/>
    <mergeCell ref="C87:D87"/>
    <mergeCell ref="E87:G87"/>
    <mergeCell ref="H87:J87"/>
    <mergeCell ref="A84:J84"/>
    <mergeCell ref="A85:B85"/>
    <mergeCell ref="C85:D85"/>
    <mergeCell ref="E85:G85"/>
    <mergeCell ref="H85:J85"/>
    <mergeCell ref="A81:B81"/>
    <mergeCell ref="C81:D81"/>
    <mergeCell ref="E81:G81"/>
    <mergeCell ref="H81:J81"/>
    <mergeCell ref="A82:D82"/>
    <mergeCell ref="E82:G82"/>
    <mergeCell ref="H82:J82"/>
    <mergeCell ref="A79:B79"/>
    <mergeCell ref="C79:D79"/>
    <mergeCell ref="H79:J79"/>
    <mergeCell ref="A80:B80"/>
    <mergeCell ref="C80:D80"/>
    <mergeCell ref="E80:G80"/>
    <mergeCell ref="H80:J80"/>
    <mergeCell ref="A75:D75"/>
    <mergeCell ref="E75:J75"/>
    <mergeCell ref="A77:J77"/>
    <mergeCell ref="A78:B78"/>
    <mergeCell ref="C78:D78"/>
    <mergeCell ref="E78:G78"/>
    <mergeCell ref="H78:J78"/>
    <mergeCell ref="A73:B73"/>
    <mergeCell ref="C73:D73"/>
    <mergeCell ref="H73:J73"/>
    <mergeCell ref="A74:D74"/>
    <mergeCell ref="E74:G74"/>
    <mergeCell ref="H74:J74"/>
    <mergeCell ref="A70:D70"/>
    <mergeCell ref="E70:G70"/>
    <mergeCell ref="H70:J70"/>
    <mergeCell ref="A71:J71"/>
    <mergeCell ref="A72:B72"/>
    <mergeCell ref="C72:D72"/>
    <mergeCell ref="H72:J72"/>
    <mergeCell ref="A68:B68"/>
    <mergeCell ref="C68:D68"/>
    <mergeCell ref="E68:G68"/>
    <mergeCell ref="H68:J68"/>
    <mergeCell ref="A69:B69"/>
    <mergeCell ref="C69:D69"/>
    <mergeCell ref="E69:G69"/>
    <mergeCell ref="H69:J69"/>
    <mergeCell ref="A65:J65"/>
    <mergeCell ref="A66:B66"/>
    <mergeCell ref="C66:D66"/>
    <mergeCell ref="H66:J66"/>
    <mergeCell ref="A67:B67"/>
    <mergeCell ref="C67:D67"/>
    <mergeCell ref="H67:J67"/>
    <mergeCell ref="A63:B63"/>
    <mergeCell ref="C63:D63"/>
    <mergeCell ref="E63:G63"/>
    <mergeCell ref="H63:J63"/>
    <mergeCell ref="A64:D64"/>
    <mergeCell ref="E64:G64"/>
    <mergeCell ref="H64:J64"/>
    <mergeCell ref="A61:B61"/>
    <mergeCell ref="C61:D61"/>
    <mergeCell ref="E61:G61"/>
    <mergeCell ref="H61:J61"/>
    <mergeCell ref="A62:B62"/>
    <mergeCell ref="C62:D62"/>
    <mergeCell ref="E62:G62"/>
    <mergeCell ref="H62:J62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3:B53"/>
    <mergeCell ref="C53:D53"/>
    <mergeCell ref="E53:G53"/>
    <mergeCell ref="H53:J53"/>
    <mergeCell ref="A54:D54"/>
    <mergeCell ref="E54:G54"/>
    <mergeCell ref="H54:J54"/>
    <mergeCell ref="A51:B51"/>
    <mergeCell ref="C51:D51"/>
    <mergeCell ref="E51:G51"/>
    <mergeCell ref="H51:J51"/>
    <mergeCell ref="A52:B52"/>
    <mergeCell ref="C52:D52"/>
    <mergeCell ref="E52:G52"/>
    <mergeCell ref="H52:J52"/>
    <mergeCell ref="A49:B49"/>
    <mergeCell ref="C49:D49"/>
    <mergeCell ref="H49:J49"/>
    <mergeCell ref="A50:B50"/>
    <mergeCell ref="C50:D50"/>
    <mergeCell ref="E50:G50"/>
    <mergeCell ref="H50:J50"/>
    <mergeCell ref="A45:D45"/>
    <mergeCell ref="E45:J45"/>
    <mergeCell ref="A46:J46"/>
    <mergeCell ref="A47:J47"/>
    <mergeCell ref="A48:B48"/>
    <mergeCell ref="C48:D48"/>
    <mergeCell ref="H48:J48"/>
    <mergeCell ref="A43:B43"/>
    <mergeCell ref="C43:D43"/>
    <mergeCell ref="E43:G43"/>
    <mergeCell ref="H43:J43"/>
    <mergeCell ref="A44:G44"/>
    <mergeCell ref="H44:J44"/>
    <mergeCell ref="A41:B41"/>
    <mergeCell ref="C41:D41"/>
    <mergeCell ref="E41:G41"/>
    <mergeCell ref="H41:J41"/>
    <mergeCell ref="A42:B42"/>
    <mergeCell ref="C42:D42"/>
    <mergeCell ref="E42:G42"/>
    <mergeCell ref="H42:J42"/>
    <mergeCell ref="A39:J39"/>
    <mergeCell ref="A40:B40"/>
    <mergeCell ref="C40:D40"/>
    <mergeCell ref="E40:G40"/>
    <mergeCell ref="H40:J40"/>
    <mergeCell ref="A37:B37"/>
    <mergeCell ref="C37:D37"/>
    <mergeCell ref="E37:G37"/>
    <mergeCell ref="H37:J37"/>
    <mergeCell ref="A38:D38"/>
    <mergeCell ref="E38:G38"/>
    <mergeCell ref="H38:J38"/>
    <mergeCell ref="A35:B35"/>
    <mergeCell ref="C35:D35"/>
    <mergeCell ref="E35:G35"/>
    <mergeCell ref="H35:J35"/>
    <mergeCell ref="A36:B36"/>
    <mergeCell ref="C36:D36"/>
    <mergeCell ref="E36:G36"/>
    <mergeCell ref="H36:J36"/>
    <mergeCell ref="A33:B33"/>
    <mergeCell ref="C33:D33"/>
    <mergeCell ref="E33:G33"/>
    <mergeCell ref="H33:J33"/>
    <mergeCell ref="A34:B34"/>
    <mergeCell ref="C34:D34"/>
    <mergeCell ref="E34:G34"/>
    <mergeCell ref="H34:J34"/>
    <mergeCell ref="A31:B31"/>
    <mergeCell ref="C31:D31"/>
    <mergeCell ref="E31:G31"/>
    <mergeCell ref="H31:J31"/>
    <mergeCell ref="A32:B32"/>
    <mergeCell ref="C32:D32"/>
    <mergeCell ref="E32:G32"/>
    <mergeCell ref="H32:J32"/>
    <mergeCell ref="B28:D28"/>
    <mergeCell ref="E28:G28"/>
    <mergeCell ref="H28:J28"/>
    <mergeCell ref="A29:J29"/>
    <mergeCell ref="A30:B30"/>
    <mergeCell ref="C30:D30"/>
    <mergeCell ref="E30:G30"/>
    <mergeCell ref="H30:J30"/>
    <mergeCell ref="B26:D26"/>
    <mergeCell ref="E26:G26"/>
    <mergeCell ref="H26:J26"/>
    <mergeCell ref="A27:G27"/>
    <mergeCell ref="H27:J27"/>
    <mergeCell ref="A22:J22"/>
    <mergeCell ref="A23:J23"/>
    <mergeCell ref="A24:J24"/>
    <mergeCell ref="B25:D25"/>
    <mergeCell ref="E25:G25"/>
    <mergeCell ref="H25:J25"/>
    <mergeCell ref="B19:D19"/>
    <mergeCell ref="E19:J19"/>
    <mergeCell ref="A20:D20"/>
    <mergeCell ref="E20:J20"/>
    <mergeCell ref="A21:D21"/>
    <mergeCell ref="E21:J21"/>
    <mergeCell ref="B16:D16"/>
    <mergeCell ref="E16:J16"/>
    <mergeCell ref="B17:D17"/>
    <mergeCell ref="E17:J17"/>
    <mergeCell ref="B18:D18"/>
    <mergeCell ref="E18:J18"/>
    <mergeCell ref="A10:J10"/>
    <mergeCell ref="A5:D5"/>
    <mergeCell ref="A6:F6"/>
    <mergeCell ref="A12:J12"/>
    <mergeCell ref="A13:J13"/>
    <mergeCell ref="B14:D14"/>
    <mergeCell ref="E14:J14"/>
    <mergeCell ref="B15:D15"/>
    <mergeCell ref="E15:J15"/>
    <mergeCell ref="A11:J11"/>
    <mergeCell ref="A7:F7"/>
    <mergeCell ref="G7:J7"/>
    <mergeCell ref="A8:J8"/>
    <mergeCell ref="A1:J1"/>
    <mergeCell ref="A9:F9"/>
    <mergeCell ref="G9:J9"/>
    <mergeCell ref="E2:J2"/>
    <mergeCell ref="E3:J3"/>
    <mergeCell ref="E4:J4"/>
    <mergeCell ref="E5:J5"/>
    <mergeCell ref="G6:J6"/>
    <mergeCell ref="A2:D2"/>
    <mergeCell ref="A3:D3"/>
    <mergeCell ref="A4:D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topLeftCell="A16" workbookViewId="0">
      <selection activeCell="S19" sqref="S19"/>
    </sheetView>
  </sheetViews>
  <sheetFormatPr defaultRowHeight="15" x14ac:dyDescent="0.25"/>
  <cols>
    <col min="1" max="1" width="3.7109375" customWidth="1"/>
    <col min="2" max="2" width="3.5703125" customWidth="1"/>
    <col min="4" max="4" width="22.28515625" customWidth="1"/>
    <col min="8" max="8" width="6" customWidth="1"/>
  </cols>
  <sheetData>
    <row r="1" spans="1:10" ht="15.75" thickBot="1" x14ac:dyDescent="0.3">
      <c r="A1" s="312" t="s">
        <v>87</v>
      </c>
      <c r="B1" s="313"/>
      <c r="C1" s="313"/>
      <c r="D1" s="313"/>
      <c r="E1" s="313"/>
      <c r="F1" s="313"/>
      <c r="G1" s="313"/>
      <c r="H1" s="313"/>
      <c r="I1" s="313"/>
      <c r="J1" s="314"/>
    </row>
    <row r="2" spans="1:10" ht="32.25" customHeight="1" x14ac:dyDescent="0.25">
      <c r="A2" s="321" t="s">
        <v>86</v>
      </c>
      <c r="B2" s="322"/>
      <c r="C2" s="322"/>
      <c r="D2" s="322"/>
      <c r="E2" s="322"/>
      <c r="F2" s="322"/>
      <c r="G2" s="322"/>
      <c r="H2" s="322"/>
      <c r="I2" s="322"/>
      <c r="J2" s="323"/>
    </row>
    <row r="3" spans="1:10" x14ac:dyDescent="0.25">
      <c r="A3" s="206" t="s">
        <v>2</v>
      </c>
      <c r="B3" s="208"/>
      <c r="C3" s="324" t="s">
        <v>3</v>
      </c>
      <c r="D3" s="325"/>
      <c r="E3" s="326">
        <v>0.2</v>
      </c>
      <c r="F3" s="326"/>
      <c r="G3" s="326"/>
      <c r="H3" s="212"/>
      <c r="I3" s="212"/>
      <c r="J3" s="212"/>
    </row>
    <row r="4" spans="1:10" ht="15" customHeight="1" x14ac:dyDescent="0.25">
      <c r="A4" s="206" t="s">
        <v>7</v>
      </c>
      <c r="B4" s="208"/>
      <c r="C4" s="206" t="s">
        <v>41</v>
      </c>
      <c r="D4" s="208"/>
      <c r="E4" s="315"/>
      <c r="F4" s="315"/>
      <c r="G4" s="315"/>
      <c r="H4" s="212"/>
      <c r="I4" s="212"/>
      <c r="J4" s="212"/>
    </row>
    <row r="5" spans="1:10" x14ac:dyDescent="0.25">
      <c r="A5" s="206" t="s">
        <v>8</v>
      </c>
      <c r="B5" s="208"/>
      <c r="C5" s="316" t="s">
        <v>42</v>
      </c>
      <c r="D5" s="317"/>
      <c r="E5" s="337">
        <v>0.01</v>
      </c>
      <c r="F5" s="337"/>
      <c r="G5" s="337"/>
      <c r="H5" s="212"/>
      <c r="I5" s="212"/>
      <c r="J5" s="212"/>
    </row>
    <row r="6" spans="1:10" x14ac:dyDescent="0.25">
      <c r="A6" s="206" t="s">
        <v>9</v>
      </c>
      <c r="B6" s="208"/>
      <c r="C6" s="206" t="s">
        <v>43</v>
      </c>
      <c r="D6" s="208"/>
      <c r="E6" s="315"/>
      <c r="F6" s="315"/>
      <c r="G6" s="315"/>
      <c r="H6" s="212"/>
      <c r="I6" s="212"/>
      <c r="J6" s="212"/>
    </row>
    <row r="7" spans="1:10" x14ac:dyDescent="0.25">
      <c r="A7" s="206" t="s">
        <v>10</v>
      </c>
      <c r="B7" s="208"/>
      <c r="C7" s="206" t="s">
        <v>44</v>
      </c>
      <c r="D7" s="208"/>
      <c r="E7" s="315"/>
      <c r="F7" s="315"/>
      <c r="G7" s="315"/>
      <c r="H7" s="212"/>
      <c r="I7" s="212"/>
      <c r="J7" s="212"/>
    </row>
    <row r="8" spans="1:10" x14ac:dyDescent="0.25">
      <c r="A8" s="206" t="s">
        <v>11</v>
      </c>
      <c r="B8" s="208"/>
      <c r="C8" s="206" t="s">
        <v>6</v>
      </c>
      <c r="D8" s="208"/>
      <c r="E8" s="315"/>
      <c r="F8" s="315"/>
      <c r="G8" s="315"/>
      <c r="H8" s="212"/>
      <c r="I8" s="212"/>
      <c r="J8" s="212"/>
    </row>
    <row r="9" spans="1:10" x14ac:dyDescent="0.25">
      <c r="A9" s="206" t="s">
        <v>39</v>
      </c>
      <c r="B9" s="208"/>
      <c r="C9" s="206" t="s">
        <v>5</v>
      </c>
      <c r="D9" s="208"/>
      <c r="E9" s="315"/>
      <c r="F9" s="315"/>
      <c r="G9" s="315"/>
      <c r="H9" s="212"/>
      <c r="I9" s="212"/>
      <c r="J9" s="212"/>
    </row>
    <row r="10" spans="1:10" x14ac:dyDescent="0.25">
      <c r="A10" s="316" t="s">
        <v>40</v>
      </c>
      <c r="B10" s="317"/>
      <c r="C10" s="206" t="s">
        <v>4</v>
      </c>
      <c r="D10" s="207"/>
      <c r="E10" s="318">
        <v>0.08</v>
      </c>
      <c r="F10" s="319"/>
      <c r="G10" s="320"/>
      <c r="H10" s="212"/>
      <c r="I10" s="212"/>
      <c r="J10" s="212"/>
    </row>
    <row r="11" spans="1:10" ht="15.75" thickBot="1" x14ac:dyDescent="0.3">
      <c r="A11" s="332" t="s">
        <v>36</v>
      </c>
      <c r="B11" s="332"/>
      <c r="C11" s="332"/>
      <c r="D11" s="332"/>
      <c r="E11" s="333">
        <f>SUM(E3:G10)</f>
        <v>0.29000000000000004</v>
      </c>
      <c r="F11" s="334"/>
      <c r="G11" s="335"/>
      <c r="H11" s="336"/>
      <c r="I11" s="336"/>
      <c r="J11" s="336"/>
    </row>
    <row r="12" spans="1:10" ht="15.75" thickBot="1" x14ac:dyDescent="0.3">
      <c r="A12" s="329" t="s">
        <v>88</v>
      </c>
      <c r="B12" s="330"/>
      <c r="C12" s="330"/>
      <c r="D12" s="330"/>
      <c r="E12" s="330"/>
      <c r="F12" s="330"/>
      <c r="G12" s="330"/>
      <c r="H12" s="330"/>
      <c r="I12" s="330"/>
      <c r="J12" s="331"/>
    </row>
    <row r="13" spans="1:10" x14ac:dyDescent="0.25">
      <c r="A13" s="328" t="s">
        <v>84</v>
      </c>
      <c r="B13" s="328"/>
      <c r="C13" s="328"/>
      <c r="D13" s="328"/>
      <c r="E13" s="328"/>
      <c r="F13" s="328"/>
      <c r="G13" s="328"/>
      <c r="H13" s="328"/>
      <c r="I13" s="328"/>
      <c r="J13" s="328"/>
    </row>
    <row r="14" spans="1:10" x14ac:dyDescent="0.25">
      <c r="A14" s="255" t="s">
        <v>2</v>
      </c>
      <c r="B14" s="256"/>
      <c r="C14" s="255" t="s">
        <v>77</v>
      </c>
      <c r="D14" s="256"/>
      <c r="E14" s="327">
        <v>7.0000000000000007E-2</v>
      </c>
      <c r="F14" s="258"/>
      <c r="G14" s="256"/>
      <c r="H14" s="257"/>
      <c r="I14" s="258"/>
      <c r="J14" s="256"/>
    </row>
    <row r="15" spans="1:10" x14ac:dyDescent="0.25">
      <c r="A15" s="255" t="s">
        <v>7</v>
      </c>
      <c r="B15" s="256"/>
      <c r="C15" s="255" t="s">
        <v>12</v>
      </c>
      <c r="D15" s="256"/>
      <c r="E15" s="327">
        <v>0.1</v>
      </c>
      <c r="F15" s="258"/>
      <c r="G15" s="256"/>
      <c r="H15" s="257"/>
      <c r="I15" s="258"/>
      <c r="J15" s="256"/>
    </row>
    <row r="16" spans="1:10" x14ac:dyDescent="0.25">
      <c r="A16" s="259" t="s">
        <v>8</v>
      </c>
      <c r="B16" s="260"/>
      <c r="C16" s="261" t="s">
        <v>78</v>
      </c>
      <c r="D16" s="262"/>
      <c r="E16" s="338">
        <v>0.91349999999999998</v>
      </c>
      <c r="F16" s="339"/>
      <c r="G16" s="340"/>
      <c r="H16" s="266"/>
      <c r="I16" s="266"/>
      <c r="J16" s="266"/>
    </row>
    <row r="17" spans="1:10" x14ac:dyDescent="0.25">
      <c r="A17" s="173" t="s">
        <v>9</v>
      </c>
      <c r="B17" s="173"/>
      <c r="C17" s="206" t="s">
        <v>79</v>
      </c>
      <c r="D17" s="208"/>
      <c r="E17" s="283">
        <v>6.4999999999999997E-3</v>
      </c>
      <c r="F17" s="283"/>
      <c r="G17" s="283"/>
      <c r="H17" s="212"/>
      <c r="I17" s="212"/>
      <c r="J17" s="212"/>
    </row>
    <row r="18" spans="1:10" x14ac:dyDescent="0.25">
      <c r="A18" s="173" t="s">
        <v>9</v>
      </c>
      <c r="B18" s="173"/>
      <c r="C18" s="206" t="s">
        <v>80</v>
      </c>
      <c r="D18" s="208"/>
      <c r="E18" s="283">
        <v>0.03</v>
      </c>
      <c r="F18" s="283"/>
      <c r="G18" s="283"/>
      <c r="H18" s="212"/>
      <c r="I18" s="212"/>
      <c r="J18" s="212"/>
    </row>
    <row r="19" spans="1:10" x14ac:dyDescent="0.25">
      <c r="A19" s="173" t="s">
        <v>10</v>
      </c>
      <c r="B19" s="173"/>
      <c r="C19" s="206" t="s">
        <v>81</v>
      </c>
      <c r="D19" s="208"/>
      <c r="E19" s="283"/>
      <c r="F19" s="283"/>
      <c r="G19" s="283"/>
      <c r="H19" s="212"/>
      <c r="I19" s="212"/>
      <c r="J19" s="212"/>
    </row>
    <row r="20" spans="1:10" x14ac:dyDescent="0.25">
      <c r="A20" s="173" t="s">
        <v>11</v>
      </c>
      <c r="B20" s="173"/>
      <c r="C20" s="206" t="s">
        <v>82</v>
      </c>
      <c r="D20" s="208"/>
      <c r="E20" s="283">
        <v>0.05</v>
      </c>
      <c r="F20" s="283"/>
      <c r="G20" s="283"/>
      <c r="H20" s="212"/>
      <c r="I20" s="212"/>
      <c r="J20" s="212"/>
    </row>
    <row r="21" spans="1:10" ht="15.75" thickBot="1" x14ac:dyDescent="0.3">
      <c r="A21" s="278" t="s">
        <v>36</v>
      </c>
      <c r="B21" s="278"/>
      <c r="C21" s="278"/>
      <c r="D21" s="278"/>
      <c r="E21" s="279"/>
      <c r="F21" s="280"/>
      <c r="G21" s="281"/>
      <c r="H21" s="282"/>
      <c r="I21" s="282"/>
      <c r="J21" s="282"/>
    </row>
    <row r="22" spans="1:10" ht="15.75" thickBot="1" x14ac:dyDescent="0.3">
      <c r="A22" s="329" t="s">
        <v>89</v>
      </c>
      <c r="B22" s="330"/>
      <c r="C22" s="330"/>
      <c r="D22" s="330"/>
      <c r="E22" s="330"/>
      <c r="F22" s="330"/>
      <c r="G22" s="330"/>
      <c r="H22" s="330"/>
      <c r="I22" s="330"/>
      <c r="J22" s="331"/>
    </row>
    <row r="23" spans="1:10" x14ac:dyDescent="0.25">
      <c r="A23" s="328" t="s">
        <v>90</v>
      </c>
      <c r="B23" s="328"/>
      <c r="C23" s="328"/>
      <c r="D23" s="328"/>
      <c r="E23" s="328"/>
      <c r="F23" s="328"/>
      <c r="G23" s="328"/>
      <c r="H23" s="328"/>
      <c r="I23" s="328"/>
      <c r="J23" s="328"/>
    </row>
    <row r="24" spans="1:10" x14ac:dyDescent="0.25">
      <c r="A24" s="255" t="s">
        <v>2</v>
      </c>
      <c r="B24" s="256"/>
      <c r="C24" s="255" t="s">
        <v>77</v>
      </c>
      <c r="D24" s="256"/>
      <c r="E24" s="327">
        <v>7.0000000000000007E-2</v>
      </c>
      <c r="F24" s="258"/>
      <c r="G24" s="256"/>
      <c r="H24" s="257"/>
      <c r="I24" s="258"/>
      <c r="J24" s="256"/>
    </row>
    <row r="25" spans="1:10" x14ac:dyDescent="0.25">
      <c r="A25" s="255" t="s">
        <v>7</v>
      </c>
      <c r="B25" s="256"/>
      <c r="C25" s="255" t="s">
        <v>12</v>
      </c>
      <c r="D25" s="256"/>
      <c r="E25" s="327">
        <v>0.1</v>
      </c>
      <c r="F25" s="258"/>
      <c r="G25" s="256"/>
      <c r="H25" s="257"/>
      <c r="I25" s="258"/>
      <c r="J25" s="256"/>
    </row>
    <row r="26" spans="1:10" x14ac:dyDescent="0.25">
      <c r="A26" s="259" t="s">
        <v>8</v>
      </c>
      <c r="B26" s="260"/>
      <c r="C26" s="261" t="s">
        <v>78</v>
      </c>
      <c r="D26" s="262"/>
      <c r="E26" s="338">
        <v>0.92520000000000002</v>
      </c>
      <c r="F26" s="339"/>
      <c r="G26" s="340"/>
      <c r="H26" s="266"/>
      <c r="I26" s="266"/>
      <c r="J26" s="266"/>
    </row>
    <row r="27" spans="1:10" x14ac:dyDescent="0.25">
      <c r="A27" s="173" t="s">
        <v>9</v>
      </c>
      <c r="B27" s="173"/>
      <c r="C27" s="206" t="s">
        <v>79</v>
      </c>
      <c r="D27" s="208"/>
      <c r="E27" s="283">
        <v>4.7000000000000002E-3</v>
      </c>
      <c r="F27" s="283"/>
      <c r="G27" s="283"/>
      <c r="H27" s="212"/>
      <c r="I27" s="212"/>
      <c r="J27" s="212"/>
    </row>
    <row r="28" spans="1:10" x14ac:dyDescent="0.25">
      <c r="A28" s="173" t="s">
        <v>9</v>
      </c>
      <c r="B28" s="173"/>
      <c r="C28" s="206" t="s">
        <v>80</v>
      </c>
      <c r="D28" s="208"/>
      <c r="E28" s="283">
        <v>2.18E-2</v>
      </c>
      <c r="F28" s="283"/>
      <c r="G28" s="283"/>
      <c r="H28" s="212"/>
      <c r="I28" s="212"/>
      <c r="J28" s="212"/>
    </row>
    <row r="29" spans="1:10" x14ac:dyDescent="0.25">
      <c r="A29" s="173" t="s">
        <v>10</v>
      </c>
      <c r="B29" s="173"/>
      <c r="C29" s="206" t="s">
        <v>81</v>
      </c>
      <c r="D29" s="208"/>
      <c r="E29" s="283"/>
      <c r="F29" s="283"/>
      <c r="G29" s="283"/>
      <c r="H29" s="212"/>
      <c r="I29" s="212"/>
      <c r="J29" s="212"/>
    </row>
    <row r="30" spans="1:10" x14ac:dyDescent="0.25">
      <c r="A30" s="173" t="s">
        <v>11</v>
      </c>
      <c r="B30" s="173"/>
      <c r="C30" s="206" t="s">
        <v>82</v>
      </c>
      <c r="D30" s="208"/>
      <c r="E30" s="283">
        <v>4.8300000000000003E-2</v>
      </c>
      <c r="F30" s="283"/>
      <c r="G30" s="283"/>
      <c r="H30" s="212"/>
      <c r="I30" s="212"/>
      <c r="J30" s="212"/>
    </row>
    <row r="31" spans="1:10" x14ac:dyDescent="0.25">
      <c r="A31" s="278" t="s">
        <v>36</v>
      </c>
      <c r="B31" s="278"/>
      <c r="C31" s="278"/>
      <c r="D31" s="278"/>
      <c r="E31" s="279"/>
      <c r="F31" s="280"/>
      <c r="G31" s="281"/>
      <c r="H31" s="282"/>
      <c r="I31" s="282"/>
      <c r="J31" s="282"/>
    </row>
    <row r="33" spans="1:10" x14ac:dyDescent="0.25">
      <c r="A33" s="341" t="s">
        <v>116</v>
      </c>
      <c r="B33" s="341"/>
      <c r="C33" s="341"/>
      <c r="D33" s="341"/>
      <c r="E33" s="341"/>
      <c r="F33" s="341"/>
      <c r="G33" s="341"/>
      <c r="H33" s="341"/>
      <c r="I33" s="341"/>
      <c r="J33" s="341"/>
    </row>
    <row r="34" spans="1:10" x14ac:dyDescent="0.25">
      <c r="A34" s="341"/>
      <c r="B34" s="341"/>
      <c r="C34" s="341"/>
      <c r="D34" s="341"/>
      <c r="E34" s="341"/>
      <c r="F34" s="341"/>
      <c r="G34" s="341"/>
      <c r="H34" s="341"/>
      <c r="I34" s="341"/>
      <c r="J34" s="341"/>
    </row>
    <row r="35" spans="1:10" x14ac:dyDescent="0.25">
      <c r="A35" s="341"/>
      <c r="B35" s="341"/>
      <c r="C35" s="341"/>
      <c r="D35" s="341"/>
      <c r="E35" s="341"/>
      <c r="F35" s="341"/>
      <c r="G35" s="341"/>
      <c r="H35" s="341"/>
      <c r="I35" s="341"/>
      <c r="J35" s="341"/>
    </row>
    <row r="36" spans="1:10" x14ac:dyDescent="0.25">
      <c r="A36" s="341"/>
      <c r="B36" s="341"/>
      <c r="C36" s="341"/>
      <c r="D36" s="341"/>
      <c r="E36" s="341"/>
      <c r="F36" s="341"/>
      <c r="G36" s="341"/>
      <c r="H36" s="341"/>
      <c r="I36" s="341"/>
      <c r="J36" s="341"/>
    </row>
    <row r="37" spans="1:10" x14ac:dyDescent="0.25">
      <c r="A37" s="341"/>
      <c r="B37" s="341"/>
      <c r="C37" s="341"/>
      <c r="D37" s="341"/>
      <c r="E37" s="341"/>
      <c r="F37" s="341"/>
      <c r="G37" s="341"/>
      <c r="H37" s="341"/>
      <c r="I37" s="341"/>
      <c r="J37" s="341"/>
    </row>
  </sheetData>
  <mergeCells count="104">
    <mergeCell ref="A33:J37"/>
    <mergeCell ref="A31:D31"/>
    <mergeCell ref="E31:G31"/>
    <mergeCell ref="H31:J31"/>
    <mergeCell ref="A29:B29"/>
    <mergeCell ref="C29:D29"/>
    <mergeCell ref="E29:G29"/>
    <mergeCell ref="H29:J29"/>
    <mergeCell ref="A30:B30"/>
    <mergeCell ref="C30:D30"/>
    <mergeCell ref="E30:G30"/>
    <mergeCell ref="H30:J30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2:J22"/>
    <mergeCell ref="A23:J23"/>
    <mergeCell ref="A24:B24"/>
    <mergeCell ref="C24:D24"/>
    <mergeCell ref="E24:G24"/>
    <mergeCell ref="H24:J24"/>
    <mergeCell ref="A20:B20"/>
    <mergeCell ref="C20:D20"/>
    <mergeCell ref="E20:G20"/>
    <mergeCell ref="H20:J20"/>
    <mergeCell ref="A21:D21"/>
    <mergeCell ref="E21:G21"/>
    <mergeCell ref="H21:J21"/>
    <mergeCell ref="A18:B18"/>
    <mergeCell ref="C18:D18"/>
    <mergeCell ref="E18:G18"/>
    <mergeCell ref="H18:J18"/>
    <mergeCell ref="A19:B19"/>
    <mergeCell ref="C19:D19"/>
    <mergeCell ref="E19:G19"/>
    <mergeCell ref="H19:J19"/>
    <mergeCell ref="A16:B16"/>
    <mergeCell ref="C16:D16"/>
    <mergeCell ref="E16:G16"/>
    <mergeCell ref="H16:J16"/>
    <mergeCell ref="A17:B17"/>
    <mergeCell ref="C17:D17"/>
    <mergeCell ref="E17:G17"/>
    <mergeCell ref="H17:J17"/>
    <mergeCell ref="A15:B15"/>
    <mergeCell ref="C15:D15"/>
    <mergeCell ref="E15:G15"/>
    <mergeCell ref="H15:J15"/>
    <mergeCell ref="A4:B4"/>
    <mergeCell ref="C4:D4"/>
    <mergeCell ref="E4:G4"/>
    <mergeCell ref="H4:J4"/>
    <mergeCell ref="A13:J13"/>
    <mergeCell ref="A12:J12"/>
    <mergeCell ref="A11:D11"/>
    <mergeCell ref="E11:G11"/>
    <mergeCell ref="H11:J11"/>
    <mergeCell ref="E5:G5"/>
    <mergeCell ref="H5:J5"/>
    <mergeCell ref="A6:B6"/>
    <mergeCell ref="C6:D6"/>
    <mergeCell ref="E6:G6"/>
    <mergeCell ref="H6:J6"/>
    <mergeCell ref="A14:B14"/>
    <mergeCell ref="C14:D14"/>
    <mergeCell ref="E14:G14"/>
    <mergeCell ref="H14:J14"/>
    <mergeCell ref="A1:J1"/>
    <mergeCell ref="A9:B9"/>
    <mergeCell ref="C9:D9"/>
    <mergeCell ref="E9:G9"/>
    <mergeCell ref="H9:J9"/>
    <mergeCell ref="A10:B10"/>
    <mergeCell ref="C10:D10"/>
    <mergeCell ref="E10:G10"/>
    <mergeCell ref="H10:J10"/>
    <mergeCell ref="A7:B7"/>
    <mergeCell ref="C7:D7"/>
    <mergeCell ref="E7:G7"/>
    <mergeCell ref="H7:J7"/>
    <mergeCell ref="A2:J2"/>
    <mergeCell ref="A3:B3"/>
    <mergeCell ref="C3:D3"/>
    <mergeCell ref="E3:G3"/>
    <mergeCell ref="H3:J3"/>
    <mergeCell ref="A8:B8"/>
    <mergeCell ref="C8:D8"/>
    <mergeCell ref="E8:G8"/>
    <mergeCell ref="H8:J8"/>
    <mergeCell ref="A5:B5"/>
    <mergeCell ref="C5:D5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K89"/>
  <sheetViews>
    <sheetView showWhiteSpace="0" view="pageLayout" topLeftCell="A103" zoomScaleNormal="100" workbookViewId="0">
      <selection activeCell="H60" sqref="H60:J60"/>
    </sheetView>
  </sheetViews>
  <sheetFormatPr defaultRowHeight="15" x14ac:dyDescent="0.25"/>
  <cols>
    <col min="1" max="1" width="2.85546875" customWidth="1"/>
    <col min="2" max="2" width="2" bestFit="1" customWidth="1"/>
    <col min="3" max="3" width="15.28515625" customWidth="1"/>
    <col min="4" max="4" width="29.85546875" customWidth="1"/>
    <col min="5" max="5" width="3.140625" customWidth="1"/>
    <col min="6" max="6" width="2" customWidth="1"/>
    <col min="7" max="7" width="3.42578125" customWidth="1"/>
    <col min="8" max="8" width="4.140625" style="3" customWidth="1"/>
    <col min="9" max="9" width="3.7109375" style="3" hidden="1" customWidth="1"/>
    <col min="10" max="10" width="14.85546875" style="3" customWidth="1"/>
  </cols>
  <sheetData>
    <row r="1" spans="1:11" x14ac:dyDescent="0.25">
      <c r="A1" s="342" t="s">
        <v>24</v>
      </c>
      <c r="B1" s="343"/>
      <c r="C1" s="343"/>
      <c r="D1" s="343"/>
      <c r="E1" s="343"/>
      <c r="F1" s="343"/>
      <c r="G1" s="343"/>
      <c r="H1" s="343"/>
      <c r="I1" s="343"/>
      <c r="J1" s="344"/>
      <c r="K1" s="14"/>
    </row>
    <row r="2" spans="1:11" x14ac:dyDescent="0.25">
      <c r="A2" s="368" t="s">
        <v>0</v>
      </c>
      <c r="B2" s="368"/>
      <c r="C2" s="368"/>
      <c r="D2" s="369" t="s">
        <v>132</v>
      </c>
      <c r="E2" s="370"/>
      <c r="F2" s="370"/>
      <c r="G2" s="370"/>
      <c r="H2" s="370"/>
      <c r="I2" s="370"/>
      <c r="J2" s="371"/>
      <c r="K2" s="14"/>
    </row>
    <row r="3" spans="1:1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4"/>
    </row>
    <row r="4" spans="1:11" x14ac:dyDescent="0.25">
      <c r="A4" s="372" t="s">
        <v>30</v>
      </c>
      <c r="B4" s="373"/>
      <c r="C4" s="373"/>
      <c r="D4" s="373"/>
      <c r="E4" s="373"/>
      <c r="F4" s="373"/>
      <c r="G4" s="373"/>
      <c r="H4" s="373"/>
      <c r="I4" s="373"/>
      <c r="J4" s="374"/>
      <c r="K4" s="14"/>
    </row>
    <row r="5" spans="1:11" x14ac:dyDescent="0.25">
      <c r="A5" s="173" t="s">
        <v>31</v>
      </c>
      <c r="B5" s="173"/>
      <c r="C5" s="173"/>
      <c r="D5" s="173"/>
      <c r="E5" s="173"/>
      <c r="F5" s="173"/>
      <c r="G5" s="173"/>
      <c r="H5" s="173"/>
      <c r="I5" s="173"/>
      <c r="J5" s="173"/>
      <c r="K5" s="14"/>
    </row>
    <row r="6" spans="1:11" x14ac:dyDescent="0.25">
      <c r="A6" s="8" t="s">
        <v>2</v>
      </c>
      <c r="B6" s="353" t="s">
        <v>1</v>
      </c>
      <c r="C6" s="354"/>
      <c r="D6" s="355"/>
      <c r="E6" s="375">
        <v>1322</v>
      </c>
      <c r="F6" s="173"/>
      <c r="G6" s="173"/>
      <c r="H6" s="173"/>
      <c r="I6" s="173"/>
      <c r="J6" s="173"/>
      <c r="K6" s="14"/>
    </row>
    <row r="7" spans="1:11" x14ac:dyDescent="0.25">
      <c r="A7" s="8" t="s">
        <v>7</v>
      </c>
      <c r="B7" s="353" t="s">
        <v>25</v>
      </c>
      <c r="C7" s="354"/>
      <c r="D7" s="355"/>
      <c r="E7" s="356"/>
      <c r="F7" s="357"/>
      <c r="G7" s="357"/>
      <c r="H7" s="357"/>
      <c r="I7" s="357"/>
      <c r="J7" s="358"/>
      <c r="K7" s="14"/>
    </row>
    <row r="8" spans="1:11" x14ac:dyDescent="0.25">
      <c r="A8" s="8" t="s">
        <v>8</v>
      </c>
      <c r="B8" s="353" t="s">
        <v>26</v>
      </c>
      <c r="C8" s="354"/>
      <c r="D8" s="355"/>
      <c r="E8" s="356"/>
      <c r="F8" s="357"/>
      <c r="G8" s="357"/>
      <c r="H8" s="357"/>
      <c r="I8" s="357"/>
      <c r="J8" s="358"/>
      <c r="K8" s="14"/>
    </row>
    <row r="9" spans="1:11" x14ac:dyDescent="0.25">
      <c r="A9" s="8" t="s">
        <v>9</v>
      </c>
      <c r="B9" s="353" t="s">
        <v>27</v>
      </c>
      <c r="C9" s="354"/>
      <c r="D9" s="355"/>
      <c r="E9" s="356"/>
      <c r="F9" s="357"/>
      <c r="G9" s="357"/>
      <c r="H9" s="357"/>
      <c r="I9" s="357"/>
      <c r="J9" s="358"/>
      <c r="K9" s="14"/>
    </row>
    <row r="10" spans="1:11" x14ac:dyDescent="0.25">
      <c r="A10" s="8" t="s">
        <v>10</v>
      </c>
      <c r="B10" s="353" t="s">
        <v>28</v>
      </c>
      <c r="C10" s="354"/>
      <c r="D10" s="355"/>
      <c r="E10" s="283"/>
      <c r="F10" s="283"/>
      <c r="G10" s="283"/>
      <c r="H10" s="283"/>
      <c r="I10" s="283"/>
      <c r="J10" s="283"/>
      <c r="K10" s="14"/>
    </row>
    <row r="11" spans="1:11" ht="32.25" customHeight="1" x14ac:dyDescent="0.25">
      <c r="A11" s="9" t="s">
        <v>11</v>
      </c>
      <c r="B11" s="359" t="s">
        <v>92</v>
      </c>
      <c r="C11" s="360"/>
      <c r="D11" s="361"/>
      <c r="E11" s="173"/>
      <c r="F11" s="173"/>
      <c r="G11" s="173"/>
      <c r="H11" s="173"/>
      <c r="I11" s="173"/>
      <c r="J11" s="173"/>
      <c r="K11" s="14"/>
    </row>
    <row r="12" spans="1:11" x14ac:dyDescent="0.25">
      <c r="A12" s="278" t="s">
        <v>38</v>
      </c>
      <c r="B12" s="278"/>
      <c r="C12" s="278"/>
      <c r="D12" s="278"/>
      <c r="E12" s="282">
        <f>SUM(E6:J11)</f>
        <v>1322</v>
      </c>
      <c r="F12" s="282"/>
      <c r="G12" s="282"/>
      <c r="H12" s="282"/>
      <c r="I12" s="282"/>
      <c r="J12" s="282"/>
      <c r="K12" s="14"/>
    </row>
    <row r="13" spans="1:11" ht="34.5" customHeight="1" x14ac:dyDescent="0.25">
      <c r="A13" s="365" t="s">
        <v>29</v>
      </c>
      <c r="B13" s="366"/>
      <c r="C13" s="366"/>
      <c r="D13" s="367"/>
      <c r="E13" s="362">
        <f>E12*E30</f>
        <v>460.05600000000004</v>
      </c>
      <c r="F13" s="363"/>
      <c r="G13" s="363"/>
      <c r="H13" s="363"/>
      <c r="I13" s="363"/>
      <c r="J13" s="364"/>
      <c r="K13" s="14"/>
    </row>
    <row r="14" spans="1:11" ht="3" customHeight="1" x14ac:dyDescent="0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4"/>
    </row>
    <row r="15" spans="1:11" x14ac:dyDescent="0.25">
      <c r="A15" s="217" t="s">
        <v>32</v>
      </c>
      <c r="B15" s="217"/>
      <c r="C15" s="217"/>
      <c r="D15" s="217"/>
      <c r="E15" s="217"/>
      <c r="F15" s="217"/>
      <c r="G15" s="217"/>
      <c r="H15" s="217"/>
      <c r="I15" s="217"/>
      <c r="J15" s="217"/>
      <c r="K15" s="14"/>
    </row>
    <row r="16" spans="1:11" x14ac:dyDescent="0.25">
      <c r="A16" s="218" t="s">
        <v>175</v>
      </c>
      <c r="B16" s="218"/>
      <c r="C16" s="218"/>
      <c r="D16" s="218"/>
      <c r="E16" s="218"/>
      <c r="F16" s="218"/>
      <c r="G16" s="218"/>
      <c r="H16" s="218"/>
      <c r="I16" s="218"/>
      <c r="J16" s="218"/>
      <c r="K16" s="14"/>
    </row>
    <row r="17" spans="1:11" x14ac:dyDescent="0.25">
      <c r="A17" s="8" t="s">
        <v>2</v>
      </c>
      <c r="B17" s="206" t="s">
        <v>169</v>
      </c>
      <c r="C17" s="207"/>
      <c r="D17" s="208"/>
      <c r="E17" s="219">
        <v>8.3299999999999999E-2</v>
      </c>
      <c r="F17" s="220"/>
      <c r="G17" s="221"/>
      <c r="H17" s="212">
        <f>E17*E12</f>
        <v>110.12260000000001</v>
      </c>
      <c r="I17" s="212"/>
      <c r="J17" s="212"/>
      <c r="K17" s="14"/>
    </row>
    <row r="18" spans="1:11" x14ac:dyDescent="0.25">
      <c r="A18" s="8" t="s">
        <v>7</v>
      </c>
      <c r="B18" s="206" t="s">
        <v>35</v>
      </c>
      <c r="C18" s="207"/>
      <c r="D18" s="208"/>
      <c r="E18" s="209">
        <v>0.121</v>
      </c>
      <c r="F18" s="210"/>
      <c r="G18" s="211"/>
      <c r="H18" s="212">
        <f>E18*E12</f>
        <v>159.96199999999999</v>
      </c>
      <c r="I18" s="212"/>
      <c r="J18" s="212"/>
      <c r="K18" s="14"/>
    </row>
    <row r="19" spans="1:11" x14ac:dyDescent="0.25">
      <c r="A19" s="213" t="s">
        <v>36</v>
      </c>
      <c r="B19" s="214"/>
      <c r="C19" s="214"/>
      <c r="D19" s="214"/>
      <c r="E19" s="214"/>
      <c r="F19" s="214"/>
      <c r="G19" s="215"/>
      <c r="H19" s="216">
        <f>SUM(H17:J18)</f>
        <v>270.08460000000002</v>
      </c>
      <c r="I19" s="216"/>
      <c r="J19" s="216"/>
      <c r="K19" s="14"/>
    </row>
    <row r="20" spans="1:11" ht="33" customHeight="1" x14ac:dyDescent="0.25">
      <c r="A20" s="9" t="s">
        <v>8</v>
      </c>
      <c r="B20" s="225" t="s">
        <v>37</v>
      </c>
      <c r="C20" s="226"/>
      <c r="D20" s="227"/>
      <c r="E20" s="228">
        <v>7.8200000000000006E-2</v>
      </c>
      <c r="F20" s="229"/>
      <c r="G20" s="230"/>
      <c r="H20" s="231">
        <f>E12*E20</f>
        <v>103.38040000000001</v>
      </c>
      <c r="I20" s="232"/>
      <c r="J20" s="233"/>
      <c r="K20" s="14"/>
    </row>
    <row r="21" spans="1:11" ht="34.5" customHeight="1" x14ac:dyDescent="0.25">
      <c r="A21" s="348" t="s">
        <v>45</v>
      </c>
      <c r="B21" s="349"/>
      <c r="C21" s="349"/>
      <c r="D21" s="349"/>
      <c r="E21" s="349"/>
      <c r="F21" s="349"/>
      <c r="G21" s="349"/>
      <c r="H21" s="349"/>
      <c r="I21" s="349"/>
      <c r="J21" s="350"/>
      <c r="K21" s="14"/>
    </row>
    <row r="22" spans="1:11" x14ac:dyDescent="0.25">
      <c r="A22" s="206" t="s">
        <v>2</v>
      </c>
      <c r="B22" s="208"/>
      <c r="C22" s="324" t="s">
        <v>3</v>
      </c>
      <c r="D22" s="325"/>
      <c r="E22" s="326">
        <v>0.2</v>
      </c>
      <c r="F22" s="326"/>
      <c r="G22" s="326"/>
      <c r="H22" s="212">
        <f>E22*(E12+H19)</f>
        <v>318.41692000000006</v>
      </c>
      <c r="I22" s="212"/>
      <c r="J22" s="212"/>
      <c r="K22" s="14"/>
    </row>
    <row r="23" spans="1:11" x14ac:dyDescent="0.25">
      <c r="A23" s="206" t="s">
        <v>7</v>
      </c>
      <c r="B23" s="208"/>
      <c r="C23" s="206" t="s">
        <v>41</v>
      </c>
      <c r="D23" s="208"/>
      <c r="E23" s="315">
        <v>2.5000000000000001E-2</v>
      </c>
      <c r="F23" s="315"/>
      <c r="G23" s="315"/>
      <c r="H23" s="212">
        <f>E23*(E12+H19)</f>
        <v>39.802115000000008</v>
      </c>
      <c r="I23" s="212"/>
      <c r="J23" s="212"/>
      <c r="K23" s="14"/>
    </row>
    <row r="24" spans="1:11" x14ac:dyDescent="0.25">
      <c r="A24" s="206" t="s">
        <v>8</v>
      </c>
      <c r="B24" s="208"/>
      <c r="C24" s="351" t="s">
        <v>42</v>
      </c>
      <c r="D24" s="352"/>
      <c r="E24" s="337">
        <v>0.01</v>
      </c>
      <c r="F24" s="337"/>
      <c r="G24" s="337"/>
      <c r="H24" s="212">
        <f>E24*(E12+H19)</f>
        <v>15.920846000000001</v>
      </c>
      <c r="I24" s="212"/>
      <c r="J24" s="212"/>
      <c r="K24" s="14"/>
    </row>
    <row r="25" spans="1:11" x14ac:dyDescent="0.25">
      <c r="A25" s="206" t="s">
        <v>9</v>
      </c>
      <c r="B25" s="208"/>
      <c r="C25" s="206" t="s">
        <v>43</v>
      </c>
      <c r="D25" s="208"/>
      <c r="E25" s="315">
        <v>1.4999999999999999E-2</v>
      </c>
      <c r="F25" s="315"/>
      <c r="G25" s="315"/>
      <c r="H25" s="212">
        <f>E25*(E12+H19)</f>
        <v>23.881269</v>
      </c>
      <c r="I25" s="212"/>
      <c r="J25" s="212"/>
      <c r="K25" s="14"/>
    </row>
    <row r="26" spans="1:11" x14ac:dyDescent="0.25">
      <c r="A26" s="206" t="s">
        <v>10</v>
      </c>
      <c r="B26" s="208"/>
      <c r="C26" s="206" t="s">
        <v>44</v>
      </c>
      <c r="D26" s="208"/>
      <c r="E26" s="315">
        <v>0.01</v>
      </c>
      <c r="F26" s="315"/>
      <c r="G26" s="315"/>
      <c r="H26" s="212">
        <f>E26*(E12+H19)</f>
        <v>15.920846000000001</v>
      </c>
      <c r="I26" s="212"/>
      <c r="J26" s="212"/>
      <c r="K26" s="14"/>
    </row>
    <row r="27" spans="1:11" x14ac:dyDescent="0.25">
      <c r="A27" s="206" t="s">
        <v>11</v>
      </c>
      <c r="B27" s="208"/>
      <c r="C27" s="206" t="s">
        <v>6</v>
      </c>
      <c r="D27" s="208"/>
      <c r="E27" s="315">
        <v>6.0000000000000001E-3</v>
      </c>
      <c r="F27" s="315"/>
      <c r="G27" s="315"/>
      <c r="H27" s="212">
        <f>E27*(E12+H19)</f>
        <v>9.5525076000000002</v>
      </c>
      <c r="I27" s="212"/>
      <c r="J27" s="212"/>
      <c r="K27" s="14"/>
    </row>
    <row r="28" spans="1:11" x14ac:dyDescent="0.25">
      <c r="A28" s="206" t="s">
        <v>39</v>
      </c>
      <c r="B28" s="208"/>
      <c r="C28" s="206" t="s">
        <v>5</v>
      </c>
      <c r="D28" s="208"/>
      <c r="E28" s="315">
        <v>2E-3</v>
      </c>
      <c r="F28" s="315"/>
      <c r="G28" s="315"/>
      <c r="H28" s="212">
        <f>E28*(E12+H19)</f>
        <v>3.1841692000000004</v>
      </c>
      <c r="I28" s="212"/>
      <c r="J28" s="212"/>
      <c r="K28" s="14"/>
    </row>
    <row r="29" spans="1:11" x14ac:dyDescent="0.25">
      <c r="A29" s="316" t="s">
        <v>40</v>
      </c>
      <c r="B29" s="317"/>
      <c r="C29" s="206" t="s">
        <v>4</v>
      </c>
      <c r="D29" s="207"/>
      <c r="E29" s="318">
        <v>0.08</v>
      </c>
      <c r="F29" s="319"/>
      <c r="G29" s="320"/>
      <c r="H29" s="212">
        <f>E29*(E12+H19)</f>
        <v>127.36676800000001</v>
      </c>
      <c r="I29" s="212"/>
      <c r="J29" s="212"/>
      <c r="K29" s="14"/>
    </row>
    <row r="30" spans="1:11" x14ac:dyDescent="0.25">
      <c r="A30" s="278" t="s">
        <v>36</v>
      </c>
      <c r="B30" s="278"/>
      <c r="C30" s="278"/>
      <c r="D30" s="278"/>
      <c r="E30" s="279">
        <f>SUM(E22:G29)</f>
        <v>0.34800000000000003</v>
      </c>
      <c r="F30" s="280"/>
      <c r="G30" s="281"/>
      <c r="H30" s="282">
        <f>SUM(H22:J29)</f>
        <v>554.04544080000005</v>
      </c>
      <c r="I30" s="282"/>
      <c r="J30" s="282"/>
      <c r="K30" s="14"/>
    </row>
    <row r="31" spans="1:11" x14ac:dyDescent="0.25">
      <c r="A31" s="218" t="s">
        <v>48</v>
      </c>
      <c r="B31" s="218"/>
      <c r="C31" s="218"/>
      <c r="D31" s="218"/>
      <c r="E31" s="218"/>
      <c r="F31" s="218"/>
      <c r="G31" s="218"/>
      <c r="H31" s="218"/>
      <c r="I31" s="218"/>
      <c r="J31" s="218"/>
      <c r="K31" s="14"/>
    </row>
    <row r="32" spans="1:11" x14ac:dyDescent="0.25">
      <c r="A32" s="206" t="s">
        <v>2</v>
      </c>
      <c r="B32" s="208"/>
      <c r="C32" s="324" t="s">
        <v>46</v>
      </c>
      <c r="D32" s="325"/>
      <c r="E32" s="326"/>
      <c r="F32" s="326"/>
      <c r="G32" s="326"/>
      <c r="H32" s="212">
        <f>(3.9*2*25.5)-6%*E6</f>
        <v>119.58000000000001</v>
      </c>
      <c r="I32" s="212"/>
      <c r="J32" s="212"/>
      <c r="K32" s="14"/>
    </row>
    <row r="33" spans="1:11" x14ac:dyDescent="0.25">
      <c r="A33" s="206" t="s">
        <v>7</v>
      </c>
      <c r="B33" s="208"/>
      <c r="C33" s="206" t="s">
        <v>47</v>
      </c>
      <c r="D33" s="208"/>
      <c r="E33" s="315"/>
      <c r="F33" s="315"/>
      <c r="G33" s="315"/>
      <c r="H33" s="212">
        <f>12.5*25.5-20%</f>
        <v>318.55</v>
      </c>
      <c r="I33" s="212"/>
      <c r="J33" s="212"/>
      <c r="K33" s="14"/>
    </row>
    <row r="34" spans="1:11" x14ac:dyDescent="0.25">
      <c r="A34" s="206" t="s">
        <v>8</v>
      </c>
      <c r="B34" s="208"/>
      <c r="C34" s="225" t="s">
        <v>49</v>
      </c>
      <c r="D34" s="227"/>
      <c r="E34" s="315"/>
      <c r="F34" s="315"/>
      <c r="G34" s="315"/>
      <c r="H34" s="212"/>
      <c r="I34" s="212"/>
      <c r="J34" s="212"/>
      <c r="K34" s="14"/>
    </row>
    <row r="35" spans="1:11" x14ac:dyDescent="0.25">
      <c r="A35" s="206" t="s">
        <v>9</v>
      </c>
      <c r="B35" s="208"/>
      <c r="C35" s="284" t="s">
        <v>28</v>
      </c>
      <c r="D35" s="285"/>
      <c r="E35" s="315"/>
      <c r="F35" s="315"/>
      <c r="G35" s="315"/>
      <c r="H35" s="212"/>
      <c r="I35" s="212"/>
      <c r="J35" s="212"/>
      <c r="K35" s="14"/>
    </row>
    <row r="36" spans="1:11" x14ac:dyDescent="0.25">
      <c r="A36" s="345" t="s">
        <v>38</v>
      </c>
      <c r="B36" s="346"/>
      <c r="C36" s="346"/>
      <c r="D36" s="346"/>
      <c r="E36" s="346"/>
      <c r="F36" s="346"/>
      <c r="G36" s="347"/>
      <c r="H36" s="282">
        <f>SUM(H32:J35)</f>
        <v>438.13</v>
      </c>
      <c r="I36" s="282"/>
      <c r="J36" s="282"/>
      <c r="K36" s="14"/>
    </row>
    <row r="37" spans="1:11" x14ac:dyDescent="0.25">
      <c r="A37" s="267" t="s">
        <v>72</v>
      </c>
      <c r="B37" s="267"/>
      <c r="C37" s="267"/>
      <c r="D37" s="267"/>
      <c r="E37" s="268">
        <f>H19+H30+H36</f>
        <v>1262.2600408000001</v>
      </c>
      <c r="F37" s="269"/>
      <c r="G37" s="269"/>
      <c r="H37" s="269"/>
      <c r="I37" s="269"/>
      <c r="J37" s="269"/>
      <c r="K37" s="14"/>
    </row>
    <row r="38" spans="1:11" ht="4.5" customHeight="1" x14ac:dyDescent="0.25">
      <c r="A38" s="270"/>
      <c r="B38" s="271"/>
      <c r="C38" s="271"/>
      <c r="D38" s="271"/>
      <c r="E38" s="271"/>
      <c r="F38" s="271"/>
      <c r="G38" s="271"/>
      <c r="H38" s="271"/>
      <c r="I38" s="271"/>
      <c r="J38" s="272"/>
      <c r="K38" s="14"/>
    </row>
    <row r="39" spans="1:11" x14ac:dyDescent="0.25">
      <c r="A39" s="217" t="s">
        <v>174</v>
      </c>
      <c r="B39" s="217"/>
      <c r="C39" s="217"/>
      <c r="D39" s="217"/>
      <c r="E39" s="217"/>
      <c r="F39" s="217"/>
      <c r="G39" s="217"/>
      <c r="H39" s="217"/>
      <c r="I39" s="217"/>
      <c r="J39" s="217"/>
      <c r="K39" s="14"/>
    </row>
    <row r="40" spans="1:11" x14ac:dyDescent="0.25">
      <c r="A40" s="255" t="s">
        <v>2</v>
      </c>
      <c r="B40" s="256"/>
      <c r="C40" s="255" t="s">
        <v>51</v>
      </c>
      <c r="D40" s="256"/>
      <c r="E40" s="11"/>
      <c r="F40" s="13"/>
      <c r="G40" s="12"/>
      <c r="H40" s="257">
        <f>E12/12*5%</f>
        <v>5.5083333333333337</v>
      </c>
      <c r="I40" s="258"/>
      <c r="J40" s="256"/>
      <c r="K40" s="14"/>
    </row>
    <row r="41" spans="1:11" x14ac:dyDescent="0.25">
      <c r="A41" s="255" t="s">
        <v>7</v>
      </c>
      <c r="B41" s="256"/>
      <c r="C41" s="255" t="s">
        <v>52</v>
      </c>
      <c r="D41" s="256"/>
      <c r="E41" s="11"/>
      <c r="F41" s="13"/>
      <c r="G41" s="12"/>
      <c r="H41" s="257">
        <f>H40*8%</f>
        <v>0.44066666666666671</v>
      </c>
      <c r="I41" s="258"/>
      <c r="J41" s="256"/>
      <c r="K41" s="14"/>
    </row>
    <row r="42" spans="1:11" ht="30" customHeight="1" x14ac:dyDescent="0.25">
      <c r="A42" s="259" t="s">
        <v>8</v>
      </c>
      <c r="B42" s="260"/>
      <c r="C42" s="261" t="s">
        <v>53</v>
      </c>
      <c r="D42" s="262"/>
      <c r="E42" s="263"/>
      <c r="F42" s="264"/>
      <c r="G42" s="265"/>
      <c r="H42" s="266">
        <f>E42*E12</f>
        <v>0</v>
      </c>
      <c r="I42" s="266"/>
      <c r="J42" s="266"/>
      <c r="K42" s="14"/>
    </row>
    <row r="43" spans="1:11" x14ac:dyDescent="0.25">
      <c r="A43" s="173" t="s">
        <v>9</v>
      </c>
      <c r="B43" s="173"/>
      <c r="C43" s="206" t="s">
        <v>54</v>
      </c>
      <c r="D43" s="208"/>
      <c r="E43" s="283"/>
      <c r="F43" s="283"/>
      <c r="G43" s="283"/>
      <c r="H43" s="212">
        <f>E12/30/12*7*100%</f>
        <v>25.705555555555556</v>
      </c>
      <c r="I43" s="212"/>
      <c r="J43" s="212"/>
      <c r="K43" s="14"/>
    </row>
    <row r="44" spans="1:11" ht="34.5" customHeight="1" x14ac:dyDescent="0.25">
      <c r="A44" s="173" t="s">
        <v>10</v>
      </c>
      <c r="B44" s="173"/>
      <c r="C44" s="284" t="s">
        <v>93</v>
      </c>
      <c r="D44" s="285"/>
      <c r="E44" s="283"/>
      <c r="F44" s="283"/>
      <c r="G44" s="283"/>
      <c r="H44" s="212">
        <f>H43*39.8%</f>
        <v>10.230811111111111</v>
      </c>
      <c r="I44" s="212"/>
      <c r="J44" s="212"/>
      <c r="K44" s="14"/>
    </row>
    <row r="45" spans="1:11" ht="27" customHeight="1" x14ac:dyDescent="0.25">
      <c r="A45" s="206" t="s">
        <v>11</v>
      </c>
      <c r="B45" s="208"/>
      <c r="C45" s="284" t="s">
        <v>53</v>
      </c>
      <c r="D45" s="285"/>
      <c r="E45" s="209"/>
      <c r="F45" s="210"/>
      <c r="G45" s="211"/>
      <c r="H45" s="275">
        <f>E12*5%</f>
        <v>66.100000000000009</v>
      </c>
      <c r="I45" s="276"/>
      <c r="J45" s="277"/>
      <c r="K45" s="14"/>
    </row>
    <row r="46" spans="1:11" x14ac:dyDescent="0.25">
      <c r="A46" s="278" t="s">
        <v>36</v>
      </c>
      <c r="B46" s="278"/>
      <c r="C46" s="278"/>
      <c r="D46" s="278"/>
      <c r="E46" s="279"/>
      <c r="F46" s="280"/>
      <c r="G46" s="281"/>
      <c r="H46" s="282">
        <f>SUM(H40:J45)</f>
        <v>107.98536666666668</v>
      </c>
      <c r="I46" s="282"/>
      <c r="J46" s="282"/>
      <c r="K46" s="14"/>
    </row>
    <row r="47" spans="1:11" x14ac:dyDescent="0.25">
      <c r="E47" s="2"/>
      <c r="F47" s="2"/>
      <c r="G47" s="2"/>
      <c r="K47" s="14"/>
    </row>
    <row r="48" spans="1:11" x14ac:dyDescent="0.25">
      <c r="A48" s="217" t="s">
        <v>173</v>
      </c>
      <c r="B48" s="217"/>
      <c r="C48" s="217"/>
      <c r="D48" s="217"/>
      <c r="E48" s="217"/>
      <c r="F48" s="217"/>
      <c r="G48" s="217"/>
      <c r="H48" s="217"/>
      <c r="I48" s="217"/>
      <c r="J48" s="217"/>
      <c r="K48" s="14"/>
    </row>
    <row r="49" spans="1:11" x14ac:dyDescent="0.25">
      <c r="A49" s="255" t="s">
        <v>2</v>
      </c>
      <c r="B49" s="256"/>
      <c r="C49" s="255" t="s">
        <v>56</v>
      </c>
      <c r="D49" s="256"/>
      <c r="E49" s="11"/>
      <c r="F49" s="13"/>
      <c r="G49" s="12"/>
      <c r="H49" s="257">
        <f>E20/12*5%</f>
        <v>3.2583333333333336E-4</v>
      </c>
      <c r="I49" s="258"/>
      <c r="J49" s="256"/>
      <c r="K49" s="14"/>
    </row>
    <row r="50" spans="1:11" x14ac:dyDescent="0.25">
      <c r="A50" s="255" t="s">
        <v>7</v>
      </c>
      <c r="B50" s="256"/>
      <c r="C50" s="255" t="s">
        <v>57</v>
      </c>
      <c r="D50" s="256"/>
      <c r="E50" s="11"/>
      <c r="F50" s="13"/>
      <c r="G50" s="12"/>
      <c r="H50" s="257">
        <f>E12/30/12</f>
        <v>3.6722222222222225</v>
      </c>
      <c r="I50" s="258"/>
      <c r="J50" s="256"/>
      <c r="K50" s="14"/>
    </row>
    <row r="51" spans="1:11" x14ac:dyDescent="0.25">
      <c r="A51" s="259" t="s">
        <v>8</v>
      </c>
      <c r="B51" s="260"/>
      <c r="C51" s="261" t="s">
        <v>58</v>
      </c>
      <c r="D51" s="262"/>
      <c r="E51" s="263"/>
      <c r="F51" s="264"/>
      <c r="G51" s="265"/>
      <c r="H51" s="266">
        <f>E12/30/12*5*1.5%</f>
        <v>0.2754166666666667</v>
      </c>
      <c r="I51" s="266"/>
      <c r="J51" s="266"/>
      <c r="K51" s="14"/>
    </row>
    <row r="52" spans="1:11" ht="30" customHeight="1" x14ac:dyDescent="0.25">
      <c r="A52" s="173" t="s">
        <v>9</v>
      </c>
      <c r="B52" s="173"/>
      <c r="C52" s="376" t="s">
        <v>59</v>
      </c>
      <c r="D52" s="377"/>
      <c r="E52" s="283"/>
      <c r="F52" s="283"/>
      <c r="G52" s="283"/>
      <c r="H52" s="212">
        <f>E12/30/12*15*8%</f>
        <v>4.4066666666666672</v>
      </c>
      <c r="I52" s="212"/>
      <c r="J52" s="212"/>
      <c r="K52" s="14"/>
    </row>
    <row r="53" spans="1:11" x14ac:dyDescent="0.25">
      <c r="A53" s="173" t="s">
        <v>10</v>
      </c>
      <c r="B53" s="173"/>
      <c r="C53" s="284" t="s">
        <v>60</v>
      </c>
      <c r="D53" s="285"/>
      <c r="E53" s="283"/>
      <c r="F53" s="283"/>
      <c r="G53" s="283"/>
      <c r="H53" s="212">
        <f>E20*5%</f>
        <v>3.9100000000000003E-3</v>
      </c>
      <c r="I53" s="212"/>
      <c r="J53" s="212"/>
      <c r="K53" s="14"/>
    </row>
    <row r="54" spans="1:11" ht="29.25" customHeight="1" x14ac:dyDescent="0.25">
      <c r="A54" s="173" t="s">
        <v>11</v>
      </c>
      <c r="B54" s="173"/>
      <c r="C54" s="284" t="s">
        <v>61</v>
      </c>
      <c r="D54" s="285"/>
      <c r="E54" s="283"/>
      <c r="F54" s="283"/>
      <c r="G54" s="283"/>
      <c r="H54" s="212">
        <f>E12/30/12*5*40%</f>
        <v>7.3444444444444459</v>
      </c>
      <c r="I54" s="212"/>
      <c r="J54" s="212"/>
      <c r="K54" s="14"/>
    </row>
    <row r="55" spans="1:11" ht="34.5" customHeight="1" x14ac:dyDescent="0.25">
      <c r="A55" s="173" t="s">
        <v>39</v>
      </c>
      <c r="B55" s="173"/>
      <c r="C55" s="284" t="s">
        <v>62</v>
      </c>
      <c r="D55" s="285"/>
      <c r="E55" s="283"/>
      <c r="F55" s="283"/>
      <c r="G55" s="283"/>
      <c r="H55" s="212">
        <f>SUM(H49:J54)*39.8%</f>
        <v>6.249788361666667</v>
      </c>
      <c r="I55" s="212"/>
      <c r="J55" s="212"/>
      <c r="K55" s="14"/>
    </row>
    <row r="56" spans="1:11" x14ac:dyDescent="0.25">
      <c r="A56" s="278" t="s">
        <v>36</v>
      </c>
      <c r="B56" s="278"/>
      <c r="C56" s="278"/>
      <c r="D56" s="278"/>
      <c r="E56" s="279"/>
      <c r="F56" s="280"/>
      <c r="G56" s="281"/>
      <c r="H56" s="282">
        <f>SUM(H49:J55)</f>
        <v>21.952774195000003</v>
      </c>
      <c r="I56" s="282"/>
      <c r="J56" s="282"/>
      <c r="K56" s="14"/>
    </row>
    <row r="57" spans="1:11" x14ac:dyDescent="0.25">
      <c r="A57" s="288" t="s">
        <v>172</v>
      </c>
      <c r="B57" s="288"/>
      <c r="C57" s="288"/>
      <c r="D57" s="288"/>
      <c r="E57" s="288"/>
      <c r="F57" s="288"/>
      <c r="G57" s="288"/>
      <c r="H57" s="288"/>
      <c r="I57" s="288"/>
      <c r="J57" s="288"/>
      <c r="K57" s="14"/>
    </row>
    <row r="58" spans="1:11" ht="34.5" customHeight="1" x14ac:dyDescent="0.25">
      <c r="A58" s="255" t="s">
        <v>2</v>
      </c>
      <c r="B58" s="256"/>
      <c r="C58" s="286" t="s">
        <v>64</v>
      </c>
      <c r="D58" s="287"/>
      <c r="E58" s="11"/>
      <c r="F58" s="13"/>
      <c r="G58" s="12"/>
      <c r="H58" s="257">
        <f>((((E12+(E12/3))*0.3333)/12)*2%)</f>
        <v>0.97916133333333333</v>
      </c>
      <c r="I58" s="258"/>
      <c r="J58" s="256"/>
      <c r="K58" s="14"/>
    </row>
    <row r="59" spans="1:11" ht="31.5" customHeight="1" x14ac:dyDescent="0.25">
      <c r="A59" s="255" t="s">
        <v>7</v>
      </c>
      <c r="B59" s="256"/>
      <c r="C59" s="286" t="s">
        <v>65</v>
      </c>
      <c r="D59" s="287"/>
      <c r="E59" s="11"/>
      <c r="F59" s="13"/>
      <c r="G59" s="12"/>
      <c r="H59" s="257">
        <f>H58*39.8%</f>
        <v>0.38970621066666661</v>
      </c>
      <c r="I59" s="258"/>
      <c r="J59" s="256"/>
      <c r="K59" s="14"/>
    </row>
    <row r="60" spans="1:11" ht="42" customHeight="1" x14ac:dyDescent="0.25">
      <c r="A60" s="259" t="s">
        <v>8</v>
      </c>
      <c r="B60" s="260"/>
      <c r="C60" s="286" t="s">
        <v>66</v>
      </c>
      <c r="D60" s="287"/>
      <c r="E60" s="263"/>
      <c r="F60" s="264"/>
      <c r="G60" s="265"/>
      <c r="H60" s="266">
        <f>(((E12+H17)*0.333)*2%)*39.8%</f>
        <v>3.7960987333679999</v>
      </c>
      <c r="I60" s="266"/>
      <c r="J60" s="266"/>
      <c r="K60" s="14"/>
    </row>
    <row r="61" spans="1:11" x14ac:dyDescent="0.25">
      <c r="A61" s="173" t="s">
        <v>9</v>
      </c>
      <c r="B61" s="173"/>
      <c r="C61" s="206" t="s">
        <v>67</v>
      </c>
      <c r="D61" s="208"/>
      <c r="E61" s="283"/>
      <c r="F61" s="283"/>
      <c r="G61" s="283"/>
      <c r="H61" s="212"/>
      <c r="I61" s="212"/>
      <c r="J61" s="212"/>
      <c r="K61" s="14"/>
    </row>
    <row r="62" spans="1:11" x14ac:dyDescent="0.25">
      <c r="A62" s="278" t="s">
        <v>36</v>
      </c>
      <c r="B62" s="278"/>
      <c r="C62" s="278"/>
      <c r="D62" s="278"/>
      <c r="E62" s="279"/>
      <c r="F62" s="280"/>
      <c r="G62" s="281"/>
      <c r="H62" s="282">
        <f>SUM(H58:J61)</f>
        <v>5.1649662773680003</v>
      </c>
      <c r="I62" s="282"/>
      <c r="J62" s="282"/>
      <c r="K62" s="14"/>
    </row>
    <row r="63" spans="1:11" x14ac:dyDescent="0.25">
      <c r="A63" s="288" t="s">
        <v>171</v>
      </c>
      <c r="B63" s="288"/>
      <c r="C63" s="288"/>
      <c r="D63" s="288"/>
      <c r="E63" s="288"/>
      <c r="F63" s="288"/>
      <c r="G63" s="288"/>
      <c r="H63" s="288"/>
      <c r="I63" s="288"/>
      <c r="J63" s="288"/>
      <c r="K63" s="14"/>
    </row>
    <row r="64" spans="1:11" ht="32.25" customHeight="1" x14ac:dyDescent="0.25">
      <c r="A64" s="255" t="s">
        <v>2</v>
      </c>
      <c r="B64" s="256"/>
      <c r="C64" s="286" t="s">
        <v>69</v>
      </c>
      <c r="D64" s="287"/>
      <c r="E64" s="11"/>
      <c r="F64" s="13"/>
      <c r="G64" s="12"/>
      <c r="H64" s="257">
        <f>((((E18+(E18/3))*0.3333)/12)*2%)</f>
        <v>8.9620666666666654E-5</v>
      </c>
      <c r="I64" s="258"/>
      <c r="J64" s="256"/>
      <c r="K64" s="14"/>
    </row>
    <row r="65" spans="1:11" ht="33" customHeight="1" x14ac:dyDescent="0.25">
      <c r="A65" s="255" t="s">
        <v>7</v>
      </c>
      <c r="B65" s="256"/>
      <c r="C65" s="286" t="s">
        <v>70</v>
      </c>
      <c r="D65" s="287"/>
      <c r="E65" s="11"/>
      <c r="F65" s="13"/>
      <c r="G65" s="12"/>
      <c r="H65" s="257">
        <f>H64*39.8%</f>
        <v>3.5669025333333325E-5</v>
      </c>
      <c r="I65" s="258"/>
      <c r="J65" s="256"/>
      <c r="K65" s="14"/>
    </row>
    <row r="66" spans="1:11" x14ac:dyDescent="0.25">
      <c r="A66" s="278" t="s">
        <v>36</v>
      </c>
      <c r="B66" s="278"/>
      <c r="C66" s="278"/>
      <c r="D66" s="278"/>
      <c r="E66" s="279"/>
      <c r="F66" s="280"/>
      <c r="G66" s="281"/>
      <c r="H66" s="282">
        <f>SUM(H64:J65)</f>
        <v>1.2528969199999997E-4</v>
      </c>
      <c r="I66" s="282"/>
      <c r="J66" s="282"/>
      <c r="K66" s="14"/>
    </row>
    <row r="67" spans="1:11" x14ac:dyDescent="0.25">
      <c r="A67" s="267" t="s">
        <v>71</v>
      </c>
      <c r="B67" s="267"/>
      <c r="C67" s="267"/>
      <c r="D67" s="267"/>
      <c r="E67" s="268">
        <f>H66+H62+H56</f>
        <v>27.117865762060003</v>
      </c>
      <c r="F67" s="269"/>
      <c r="G67" s="269"/>
      <c r="H67" s="269"/>
      <c r="I67" s="269"/>
      <c r="J67" s="269"/>
      <c r="K67" s="14"/>
    </row>
    <row r="68" spans="1:11" ht="6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4"/>
    </row>
    <row r="69" spans="1:11" x14ac:dyDescent="0.25">
      <c r="A69" s="217" t="s">
        <v>73</v>
      </c>
      <c r="B69" s="217"/>
      <c r="C69" s="217"/>
      <c r="D69" s="217"/>
      <c r="E69" s="217"/>
      <c r="F69" s="217"/>
      <c r="G69" s="217"/>
      <c r="H69" s="217"/>
      <c r="I69" s="217"/>
      <c r="J69" s="217"/>
      <c r="K69" s="14"/>
    </row>
    <row r="70" spans="1:11" x14ac:dyDescent="0.25">
      <c r="A70" s="255" t="s">
        <v>2</v>
      </c>
      <c r="B70" s="256"/>
      <c r="C70" s="255" t="s">
        <v>74</v>
      </c>
      <c r="D70" s="256"/>
      <c r="E70" s="255"/>
      <c r="F70" s="258"/>
      <c r="G70" s="256"/>
      <c r="H70" s="257">
        <v>90</v>
      </c>
      <c r="I70" s="258"/>
      <c r="J70" s="256"/>
      <c r="K70" s="14"/>
    </row>
    <row r="71" spans="1:11" x14ac:dyDescent="0.25">
      <c r="A71" s="255" t="s">
        <v>7</v>
      </c>
      <c r="B71" s="256"/>
      <c r="C71" s="255" t="s">
        <v>75</v>
      </c>
      <c r="D71" s="256"/>
      <c r="E71" s="11"/>
      <c r="F71" s="13"/>
      <c r="G71" s="12"/>
      <c r="H71" s="257"/>
      <c r="I71" s="258"/>
      <c r="J71" s="256"/>
      <c r="K71" s="14"/>
    </row>
    <row r="72" spans="1:11" x14ac:dyDescent="0.25">
      <c r="A72" s="259" t="s">
        <v>8</v>
      </c>
      <c r="B72" s="260"/>
      <c r="C72" s="261" t="s">
        <v>76</v>
      </c>
      <c r="D72" s="262"/>
      <c r="E72" s="263"/>
      <c r="F72" s="264"/>
      <c r="G72" s="265"/>
      <c r="H72" s="266"/>
      <c r="I72" s="266"/>
      <c r="J72" s="266"/>
      <c r="K72" s="14"/>
    </row>
    <row r="73" spans="1:11" x14ac:dyDescent="0.25">
      <c r="A73" s="173" t="s">
        <v>9</v>
      </c>
      <c r="B73" s="173"/>
      <c r="C73" s="206" t="s">
        <v>28</v>
      </c>
      <c r="D73" s="208"/>
      <c r="E73" s="283"/>
      <c r="F73" s="283"/>
      <c r="G73" s="283"/>
      <c r="H73" s="212">
        <f>E31/30/12*15*8%</f>
        <v>0</v>
      </c>
      <c r="I73" s="212"/>
      <c r="J73" s="212"/>
      <c r="K73" s="14"/>
    </row>
    <row r="74" spans="1:11" x14ac:dyDescent="0.25">
      <c r="A74" s="278" t="s">
        <v>36</v>
      </c>
      <c r="B74" s="278"/>
      <c r="C74" s="278"/>
      <c r="D74" s="278"/>
      <c r="E74" s="279"/>
      <c r="F74" s="280"/>
      <c r="G74" s="281"/>
      <c r="H74" s="282">
        <f>SUM(H70:J73)</f>
        <v>90</v>
      </c>
      <c r="I74" s="282"/>
      <c r="J74" s="282"/>
      <c r="K74" s="14"/>
    </row>
    <row r="75" spans="1:11" ht="3.75" customHeight="1" x14ac:dyDescent="0.25">
      <c r="E75" s="2"/>
      <c r="F75" s="2"/>
      <c r="G75" s="2"/>
      <c r="K75" s="14"/>
    </row>
    <row r="76" spans="1:11" x14ac:dyDescent="0.25">
      <c r="A76" s="217" t="s">
        <v>84</v>
      </c>
      <c r="B76" s="217"/>
      <c r="C76" s="217"/>
      <c r="D76" s="217"/>
      <c r="E76" s="217"/>
      <c r="F76" s="217"/>
      <c r="G76" s="217"/>
      <c r="H76" s="217"/>
      <c r="I76" s="217"/>
      <c r="J76" s="217"/>
      <c r="K76" s="14"/>
    </row>
    <row r="77" spans="1:11" x14ac:dyDescent="0.25">
      <c r="A77" s="255" t="s">
        <v>2</v>
      </c>
      <c r="B77" s="256"/>
      <c r="C77" s="255" t="s">
        <v>77</v>
      </c>
      <c r="D77" s="256"/>
      <c r="E77" s="327">
        <v>7.0000000000000007E-2</v>
      </c>
      <c r="F77" s="258"/>
      <c r="G77" s="256"/>
      <c r="H77" s="257">
        <f>(H74+E67+H46+E37+E12)*E77</f>
        <v>196.65542912601092</v>
      </c>
      <c r="I77" s="258"/>
      <c r="J77" s="256"/>
      <c r="K77" s="14"/>
    </row>
    <row r="78" spans="1:11" x14ac:dyDescent="0.25">
      <c r="A78" s="255" t="s">
        <v>7</v>
      </c>
      <c r="B78" s="256"/>
      <c r="C78" s="255" t="s">
        <v>12</v>
      </c>
      <c r="D78" s="256"/>
      <c r="E78" s="327">
        <v>7.5775276633744088E-2</v>
      </c>
      <c r="F78" s="258"/>
      <c r="G78" s="256"/>
      <c r="H78" s="257">
        <f>E78*(H74+E67+H46+E37+E12)</f>
        <v>212.88027919358757</v>
      </c>
      <c r="I78" s="258"/>
      <c r="J78" s="256"/>
      <c r="K78" s="14"/>
    </row>
    <row r="79" spans="1:11" ht="15" customHeight="1" x14ac:dyDescent="0.25">
      <c r="A79" s="259" t="s">
        <v>8</v>
      </c>
      <c r="B79" s="260"/>
      <c r="C79" s="261" t="s">
        <v>78</v>
      </c>
      <c r="D79" s="262"/>
      <c r="E79" s="338">
        <v>0.85750000000000004</v>
      </c>
      <c r="F79" s="339"/>
      <c r="G79" s="340"/>
      <c r="H79" s="266">
        <f>(H74+E67+H46+E37+E12)/E79</f>
        <v>3276.225391520381</v>
      </c>
      <c r="I79" s="266"/>
      <c r="J79" s="266"/>
      <c r="K79" s="14"/>
    </row>
    <row r="80" spans="1:11" ht="15" customHeight="1" x14ac:dyDescent="0.25">
      <c r="A80" s="173" t="s">
        <v>9</v>
      </c>
      <c r="B80" s="173"/>
      <c r="C80" s="206" t="s">
        <v>79</v>
      </c>
      <c r="D80" s="208"/>
      <c r="E80" s="283">
        <v>1.6500000000000001E-2</v>
      </c>
      <c r="F80" s="283"/>
      <c r="G80" s="283"/>
      <c r="H80" s="212">
        <f>E80*J88</f>
        <v>53.111850000000004</v>
      </c>
      <c r="I80" s="212"/>
      <c r="J80" s="212"/>
      <c r="K80" s="14"/>
    </row>
    <row r="81" spans="1:11" ht="15" customHeight="1" x14ac:dyDescent="0.25">
      <c r="A81" s="173" t="s">
        <v>9</v>
      </c>
      <c r="B81" s="173"/>
      <c r="C81" s="206" t="s">
        <v>80</v>
      </c>
      <c r="D81" s="208"/>
      <c r="E81" s="283">
        <v>7.5999999999999998E-2</v>
      </c>
      <c r="F81" s="283"/>
      <c r="G81" s="283"/>
      <c r="H81" s="212">
        <f>E81*J88</f>
        <v>244.63640000000001</v>
      </c>
      <c r="I81" s="212"/>
      <c r="J81" s="212"/>
      <c r="K81" s="14"/>
    </row>
    <row r="82" spans="1:11" x14ac:dyDescent="0.25">
      <c r="A82" s="173" t="s">
        <v>10</v>
      </c>
      <c r="B82" s="173"/>
      <c r="C82" s="206" t="s">
        <v>81</v>
      </c>
      <c r="D82" s="208"/>
      <c r="E82" s="283"/>
      <c r="F82" s="283"/>
      <c r="G82" s="283"/>
      <c r="H82" s="212"/>
      <c r="I82" s="212"/>
      <c r="J82" s="212"/>
      <c r="K82" s="14"/>
    </row>
    <row r="83" spans="1:11" x14ac:dyDescent="0.25">
      <c r="A83" s="173" t="s">
        <v>11</v>
      </c>
      <c r="B83" s="173"/>
      <c r="C83" s="206" t="s">
        <v>115</v>
      </c>
      <c r="D83" s="208"/>
      <c r="E83" s="283">
        <v>0.05</v>
      </c>
      <c r="F83" s="283"/>
      <c r="G83" s="283"/>
      <c r="H83" s="212">
        <f>E83*J88</f>
        <v>160.94500000000002</v>
      </c>
      <c r="I83" s="212"/>
      <c r="J83" s="212"/>
      <c r="K83" s="14"/>
    </row>
    <row r="84" spans="1:11" x14ac:dyDescent="0.25">
      <c r="A84" s="345" t="s">
        <v>36</v>
      </c>
      <c r="B84" s="346"/>
      <c r="C84" s="346"/>
      <c r="D84" s="346"/>
      <c r="E84" s="346"/>
      <c r="F84" s="346"/>
      <c r="G84" s="347"/>
      <c r="H84" s="282">
        <f>H77+H78+H80+H81+H83</f>
        <v>868.22895831959852</v>
      </c>
      <c r="I84" s="282"/>
      <c r="J84" s="282"/>
      <c r="K84" s="14"/>
    </row>
    <row r="85" spans="1:11" ht="0.75" customHeight="1" x14ac:dyDescent="0.25">
      <c r="E85" s="2"/>
      <c r="F85" s="2"/>
      <c r="G85" s="2"/>
      <c r="K85" s="14"/>
    </row>
    <row r="86" spans="1:11" x14ac:dyDescent="0.25">
      <c r="A86" s="311" t="s">
        <v>85</v>
      </c>
      <c r="B86" s="311"/>
      <c r="C86" s="311"/>
      <c r="D86" s="311"/>
      <c r="E86" s="311"/>
      <c r="F86" s="311"/>
      <c r="G86" s="311"/>
      <c r="H86" s="275">
        <f>SUM(H84+H74+E67+H46+E37+E12)</f>
        <v>3677.5922315483253</v>
      </c>
      <c r="I86" s="276"/>
      <c r="J86" s="277"/>
    </row>
    <row r="88" spans="1:11" x14ac:dyDescent="0.25">
      <c r="J88" s="91">
        <v>3218.9</v>
      </c>
    </row>
    <row r="89" spans="1:11" x14ac:dyDescent="0.25">
      <c r="D89" s="90"/>
    </row>
  </sheetData>
  <mergeCells count="232">
    <mergeCell ref="A84:G84"/>
    <mergeCell ref="E83:G83"/>
    <mergeCell ref="H83:J83"/>
    <mergeCell ref="H84:J84"/>
    <mergeCell ref="A86:G86"/>
    <mergeCell ref="C59:D59"/>
    <mergeCell ref="A60:B60"/>
    <mergeCell ref="C60:D60"/>
    <mergeCell ref="E60:G60"/>
    <mergeCell ref="A61:B61"/>
    <mergeCell ref="C61:D61"/>
    <mergeCell ref="E61:G61"/>
    <mergeCell ref="H61:J61"/>
    <mergeCell ref="A62:D62"/>
    <mergeCell ref="E62:G62"/>
    <mergeCell ref="H78:J78"/>
    <mergeCell ref="A79:B79"/>
    <mergeCell ref="C79:D79"/>
    <mergeCell ref="E79:G79"/>
    <mergeCell ref="H79:J79"/>
    <mergeCell ref="A69:J69"/>
    <mergeCell ref="A71:B71"/>
    <mergeCell ref="E77:G77"/>
    <mergeCell ref="H77:J77"/>
    <mergeCell ref="H56:J56"/>
    <mergeCell ref="A55:B55"/>
    <mergeCell ref="C55:D55"/>
    <mergeCell ref="E55:G55"/>
    <mergeCell ref="H55:J55"/>
    <mergeCell ref="A56:D56"/>
    <mergeCell ref="E56:G56"/>
    <mergeCell ref="A57:J57"/>
    <mergeCell ref="A58:B58"/>
    <mergeCell ref="A52:B52"/>
    <mergeCell ref="C52:D52"/>
    <mergeCell ref="E52:G52"/>
    <mergeCell ref="H52:J52"/>
    <mergeCell ref="A53:B53"/>
    <mergeCell ref="C53:D53"/>
    <mergeCell ref="A54:B54"/>
    <mergeCell ref="C54:D54"/>
    <mergeCell ref="E54:G54"/>
    <mergeCell ref="H54:J54"/>
    <mergeCell ref="E53:G53"/>
    <mergeCell ref="H53:J53"/>
    <mergeCell ref="A2:C2"/>
    <mergeCell ref="D2:J2"/>
    <mergeCell ref="A3:J3"/>
    <mergeCell ref="A5:J5"/>
    <mergeCell ref="B6:D6"/>
    <mergeCell ref="B7:D7"/>
    <mergeCell ref="B8:D8"/>
    <mergeCell ref="E8:J8"/>
    <mergeCell ref="A4:J4"/>
    <mergeCell ref="E6:J6"/>
    <mergeCell ref="E7:J7"/>
    <mergeCell ref="B9:D9"/>
    <mergeCell ref="E9:J9"/>
    <mergeCell ref="B10:D10"/>
    <mergeCell ref="E10:J10"/>
    <mergeCell ref="B11:D11"/>
    <mergeCell ref="E11:J11"/>
    <mergeCell ref="A12:D12"/>
    <mergeCell ref="E12:J12"/>
    <mergeCell ref="A14:J14"/>
    <mergeCell ref="E13:J13"/>
    <mergeCell ref="A13:D13"/>
    <mergeCell ref="A15:J15"/>
    <mergeCell ref="A16:J16"/>
    <mergeCell ref="H86:J86"/>
    <mergeCell ref="A80:B80"/>
    <mergeCell ref="C80:D80"/>
    <mergeCell ref="E80:G80"/>
    <mergeCell ref="H80:J80"/>
    <mergeCell ref="A81:B81"/>
    <mergeCell ref="C81:D81"/>
    <mergeCell ref="E81:G81"/>
    <mergeCell ref="H81:J81"/>
    <mergeCell ref="A82:B82"/>
    <mergeCell ref="C82:D82"/>
    <mergeCell ref="E82:G82"/>
    <mergeCell ref="H82:J82"/>
    <mergeCell ref="A83:B83"/>
    <mergeCell ref="C83:D83"/>
    <mergeCell ref="A76:J76"/>
    <mergeCell ref="A77:B77"/>
    <mergeCell ref="C77:D77"/>
    <mergeCell ref="A78:B78"/>
    <mergeCell ref="C78:D78"/>
    <mergeCell ref="E78:G78"/>
    <mergeCell ref="A72:B72"/>
    <mergeCell ref="E29:G29"/>
    <mergeCell ref="H29:J29"/>
    <mergeCell ref="A31:J31"/>
    <mergeCell ref="C32:D32"/>
    <mergeCell ref="E32:G32"/>
    <mergeCell ref="H32:J32"/>
    <mergeCell ref="C27:D27"/>
    <mergeCell ref="E27:G27"/>
    <mergeCell ref="H27:J27"/>
    <mergeCell ref="C28:D28"/>
    <mergeCell ref="E28:G28"/>
    <mergeCell ref="H28:J28"/>
    <mergeCell ref="E30:G30"/>
    <mergeCell ref="A27:B27"/>
    <mergeCell ref="A28:B28"/>
    <mergeCell ref="A29:B29"/>
    <mergeCell ref="C29:D29"/>
    <mergeCell ref="A30:D30"/>
    <mergeCell ref="H30:J30"/>
    <mergeCell ref="A32:B32"/>
    <mergeCell ref="E17:G17"/>
    <mergeCell ref="H17:J17"/>
    <mergeCell ref="E18:G18"/>
    <mergeCell ref="H18:J18"/>
    <mergeCell ref="B17:D17"/>
    <mergeCell ref="B18:D18"/>
    <mergeCell ref="A19:G19"/>
    <mergeCell ref="H19:J19"/>
    <mergeCell ref="B20:D20"/>
    <mergeCell ref="E20:G20"/>
    <mergeCell ref="H20:J20"/>
    <mergeCell ref="A21:J21"/>
    <mergeCell ref="A22:B22"/>
    <mergeCell ref="E25:G25"/>
    <mergeCell ref="H25:J25"/>
    <mergeCell ref="C26:D26"/>
    <mergeCell ref="E26:G26"/>
    <mergeCell ref="H26:J26"/>
    <mergeCell ref="C23:D23"/>
    <mergeCell ref="E23:G23"/>
    <mergeCell ref="H23:J23"/>
    <mergeCell ref="C24:D24"/>
    <mergeCell ref="E24:G24"/>
    <mergeCell ref="H24:J24"/>
    <mergeCell ref="C22:D22"/>
    <mergeCell ref="E22:G22"/>
    <mergeCell ref="H22:J22"/>
    <mergeCell ref="A23:B23"/>
    <mergeCell ref="A24:B24"/>
    <mergeCell ref="A25:B25"/>
    <mergeCell ref="A26:B26"/>
    <mergeCell ref="C25:D25"/>
    <mergeCell ref="A33:B33"/>
    <mergeCell ref="A34:B34"/>
    <mergeCell ref="A35:B35"/>
    <mergeCell ref="A36:G36"/>
    <mergeCell ref="C33:D33"/>
    <mergeCell ref="E33:G33"/>
    <mergeCell ref="H33:J33"/>
    <mergeCell ref="C34:D34"/>
    <mergeCell ref="E34:G34"/>
    <mergeCell ref="H34:J34"/>
    <mergeCell ref="A48:J48"/>
    <mergeCell ref="A49:B49"/>
    <mergeCell ref="C49:D49"/>
    <mergeCell ref="A50:B50"/>
    <mergeCell ref="C50:D50"/>
    <mergeCell ref="H50:J50"/>
    <mergeCell ref="C35:D35"/>
    <mergeCell ref="E35:G35"/>
    <mergeCell ref="H35:J35"/>
    <mergeCell ref="H36:J36"/>
    <mergeCell ref="A37:D37"/>
    <mergeCell ref="E37:J37"/>
    <mergeCell ref="A39:J39"/>
    <mergeCell ref="A40:B40"/>
    <mergeCell ref="C40:D40"/>
    <mergeCell ref="A41:B41"/>
    <mergeCell ref="C41:D41"/>
    <mergeCell ref="H41:J41"/>
    <mergeCell ref="A42:B42"/>
    <mergeCell ref="C42:D42"/>
    <mergeCell ref="E42:G42"/>
    <mergeCell ref="H42:J42"/>
    <mergeCell ref="H44:J44"/>
    <mergeCell ref="A38:J38"/>
    <mergeCell ref="H40:J40"/>
    <mergeCell ref="A43:B43"/>
    <mergeCell ref="A44:B44"/>
    <mergeCell ref="C43:D43"/>
    <mergeCell ref="E43:G43"/>
    <mergeCell ref="H43:J43"/>
    <mergeCell ref="A46:D46"/>
    <mergeCell ref="E46:G46"/>
    <mergeCell ref="H46:J46"/>
    <mergeCell ref="A74:D74"/>
    <mergeCell ref="E74:G74"/>
    <mergeCell ref="H74:J74"/>
    <mergeCell ref="C71:D71"/>
    <mergeCell ref="H64:J64"/>
    <mergeCell ref="A66:D66"/>
    <mergeCell ref="C58:D58"/>
    <mergeCell ref="A59:B59"/>
    <mergeCell ref="A67:D67"/>
    <mergeCell ref="E67:J67"/>
    <mergeCell ref="A70:B70"/>
    <mergeCell ref="C70:D70"/>
    <mergeCell ref="E70:G70"/>
    <mergeCell ref="H70:J70"/>
    <mergeCell ref="H71:J71"/>
    <mergeCell ref="E66:G66"/>
    <mergeCell ref="H66:J66"/>
    <mergeCell ref="C72:D72"/>
    <mergeCell ref="E72:G72"/>
    <mergeCell ref="H72:J72"/>
    <mergeCell ref="H58:J58"/>
    <mergeCell ref="H59:J59"/>
    <mergeCell ref="A1:J1"/>
    <mergeCell ref="E73:G73"/>
    <mergeCell ref="H73:J73"/>
    <mergeCell ref="H60:J60"/>
    <mergeCell ref="H62:J62"/>
    <mergeCell ref="A65:B65"/>
    <mergeCell ref="C65:D65"/>
    <mergeCell ref="H65:J65"/>
    <mergeCell ref="A63:J63"/>
    <mergeCell ref="A64:B64"/>
    <mergeCell ref="C64:D64"/>
    <mergeCell ref="H49:J49"/>
    <mergeCell ref="E51:G51"/>
    <mergeCell ref="H51:J51"/>
    <mergeCell ref="E45:G45"/>
    <mergeCell ref="H45:J45"/>
    <mergeCell ref="A45:B45"/>
    <mergeCell ref="C45:D45"/>
    <mergeCell ref="A73:B73"/>
    <mergeCell ref="C73:D73"/>
    <mergeCell ref="A51:B51"/>
    <mergeCell ref="C51:D51"/>
    <mergeCell ref="C44:D44"/>
    <mergeCell ref="E44:G44"/>
  </mergeCells>
  <pageMargins left="1" right="1" top="0.42708333333333331" bottom="1" header="0.5" footer="0.5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K88"/>
  <sheetViews>
    <sheetView showWhiteSpace="0" view="pageLayout" topLeftCell="A7" zoomScaleNormal="100" workbookViewId="0">
      <selection activeCell="H63" sqref="H63:J63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15.5703125" customWidth="1"/>
    <col min="4" max="4" width="30.7109375" customWidth="1"/>
    <col min="5" max="6" width="3.7109375" customWidth="1"/>
    <col min="7" max="7" width="2.140625" customWidth="1"/>
    <col min="8" max="8" width="2.7109375" customWidth="1"/>
    <col min="9" max="9" width="5" customWidth="1"/>
    <col min="10" max="10" width="5.85546875" customWidth="1"/>
  </cols>
  <sheetData>
    <row r="1" spans="1:11" x14ac:dyDescent="0.25">
      <c r="A1" s="368" t="s">
        <v>0</v>
      </c>
      <c r="B1" s="368"/>
      <c r="C1" s="368"/>
      <c r="D1" s="369" t="s">
        <v>118</v>
      </c>
      <c r="E1" s="370"/>
      <c r="F1" s="370"/>
      <c r="G1" s="370"/>
      <c r="H1" s="370"/>
      <c r="I1" s="370"/>
      <c r="J1" s="371"/>
      <c r="K1" s="14"/>
    </row>
    <row r="2" spans="1:11" ht="8.2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4"/>
    </row>
    <row r="3" spans="1:11" x14ac:dyDescent="0.25">
      <c r="A3" s="372" t="s">
        <v>30</v>
      </c>
      <c r="B3" s="373"/>
      <c r="C3" s="373"/>
      <c r="D3" s="373"/>
      <c r="E3" s="373"/>
      <c r="F3" s="373"/>
      <c r="G3" s="373"/>
      <c r="H3" s="373"/>
      <c r="I3" s="373"/>
      <c r="J3" s="374"/>
      <c r="K3" s="14"/>
    </row>
    <row r="4" spans="1:11" x14ac:dyDescent="0.25">
      <c r="A4" s="173" t="s">
        <v>31</v>
      </c>
      <c r="B4" s="173"/>
      <c r="C4" s="173"/>
      <c r="D4" s="173"/>
      <c r="E4" s="173"/>
      <c r="F4" s="173"/>
      <c r="G4" s="173"/>
      <c r="H4" s="173"/>
      <c r="I4" s="173"/>
      <c r="J4" s="173"/>
      <c r="K4" s="14"/>
    </row>
    <row r="5" spans="1:11" x14ac:dyDescent="0.25">
      <c r="A5" s="8" t="s">
        <v>2</v>
      </c>
      <c r="B5" s="353" t="s">
        <v>1</v>
      </c>
      <c r="C5" s="354"/>
      <c r="D5" s="355"/>
      <c r="E5" s="375">
        <v>1149.95</v>
      </c>
      <c r="F5" s="173"/>
      <c r="G5" s="173"/>
      <c r="H5" s="173"/>
      <c r="I5" s="173"/>
      <c r="J5" s="173"/>
      <c r="K5" s="14"/>
    </row>
    <row r="6" spans="1:11" x14ac:dyDescent="0.25">
      <c r="A6" s="8" t="s">
        <v>7</v>
      </c>
      <c r="B6" s="353" t="s">
        <v>25</v>
      </c>
      <c r="C6" s="354"/>
      <c r="D6" s="355"/>
      <c r="E6" s="356"/>
      <c r="F6" s="357"/>
      <c r="G6" s="357"/>
      <c r="H6" s="357"/>
      <c r="I6" s="357"/>
      <c r="J6" s="358"/>
      <c r="K6" s="14"/>
    </row>
    <row r="7" spans="1:11" x14ac:dyDescent="0.25">
      <c r="A7" s="8" t="s">
        <v>8</v>
      </c>
      <c r="B7" s="353" t="s">
        <v>26</v>
      </c>
      <c r="C7" s="354"/>
      <c r="D7" s="355"/>
      <c r="E7" s="356"/>
      <c r="F7" s="357"/>
      <c r="G7" s="357"/>
      <c r="H7" s="357"/>
      <c r="I7" s="357"/>
      <c r="J7" s="358"/>
      <c r="K7" s="14"/>
    </row>
    <row r="8" spans="1:11" x14ac:dyDescent="0.25">
      <c r="A8" s="8" t="s">
        <v>9</v>
      </c>
      <c r="B8" s="353" t="s">
        <v>27</v>
      </c>
      <c r="C8" s="354"/>
      <c r="D8" s="355"/>
      <c r="E8" s="356"/>
      <c r="F8" s="357"/>
      <c r="G8" s="357"/>
      <c r="H8" s="357"/>
      <c r="I8" s="357"/>
      <c r="J8" s="358"/>
      <c r="K8" s="14"/>
    </row>
    <row r="9" spans="1:11" x14ac:dyDescent="0.25">
      <c r="A9" s="8" t="s">
        <v>10</v>
      </c>
      <c r="B9" s="353" t="s">
        <v>28</v>
      </c>
      <c r="C9" s="354"/>
      <c r="D9" s="355"/>
      <c r="E9" s="283"/>
      <c r="F9" s="283"/>
      <c r="G9" s="283"/>
      <c r="H9" s="283"/>
      <c r="I9" s="283"/>
      <c r="J9" s="283"/>
      <c r="K9" s="14"/>
    </row>
    <row r="10" spans="1:11" ht="28.5" customHeight="1" x14ac:dyDescent="0.25">
      <c r="A10" s="8" t="s">
        <v>11</v>
      </c>
      <c r="B10" s="359" t="s">
        <v>92</v>
      </c>
      <c r="C10" s="360"/>
      <c r="D10" s="361"/>
      <c r="E10" s="173"/>
      <c r="F10" s="173"/>
      <c r="G10" s="173"/>
      <c r="H10" s="173"/>
      <c r="I10" s="173"/>
      <c r="J10" s="173"/>
      <c r="K10" s="14"/>
    </row>
    <row r="11" spans="1:11" x14ac:dyDescent="0.25">
      <c r="A11" s="278" t="s">
        <v>38</v>
      </c>
      <c r="B11" s="278"/>
      <c r="C11" s="278"/>
      <c r="D11" s="278"/>
      <c r="E11" s="282">
        <f>SUM(E5:J10)</f>
        <v>1149.95</v>
      </c>
      <c r="F11" s="282"/>
      <c r="G11" s="282"/>
      <c r="H11" s="282"/>
      <c r="I11" s="282"/>
      <c r="J11" s="282"/>
      <c r="K11" s="14"/>
    </row>
    <row r="12" spans="1:11" ht="30" customHeight="1" x14ac:dyDescent="0.25">
      <c r="A12" s="378" t="s">
        <v>29</v>
      </c>
      <c r="B12" s="379"/>
      <c r="C12" s="379"/>
      <c r="D12" s="380"/>
      <c r="E12" s="381">
        <f>E11*E29</f>
        <v>400.18260000000004</v>
      </c>
      <c r="F12" s="382"/>
      <c r="G12" s="382"/>
      <c r="H12" s="382"/>
      <c r="I12" s="382"/>
      <c r="J12" s="383"/>
      <c r="K12" s="14"/>
    </row>
    <row r="13" spans="1:11" ht="4.5" customHeight="1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4"/>
    </row>
    <row r="14" spans="1:11" x14ac:dyDescent="0.25">
      <c r="A14" s="217" t="s">
        <v>32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14"/>
    </row>
    <row r="15" spans="1:11" x14ac:dyDescent="0.25">
      <c r="A15" s="218" t="s">
        <v>175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14"/>
    </row>
    <row r="16" spans="1:11" x14ac:dyDescent="0.25">
      <c r="A16" s="8" t="s">
        <v>2</v>
      </c>
      <c r="B16" s="206" t="s">
        <v>34</v>
      </c>
      <c r="C16" s="207"/>
      <c r="D16" s="208"/>
      <c r="E16" s="219">
        <v>8.3299999999999999E-2</v>
      </c>
      <c r="F16" s="220"/>
      <c r="G16" s="221"/>
      <c r="H16" s="212">
        <f>E16*E11</f>
        <v>95.790835000000001</v>
      </c>
      <c r="I16" s="212"/>
      <c r="J16" s="212"/>
      <c r="K16" s="14"/>
    </row>
    <row r="17" spans="1:11" x14ac:dyDescent="0.25">
      <c r="A17" s="8" t="s">
        <v>7</v>
      </c>
      <c r="B17" s="206" t="s">
        <v>35</v>
      </c>
      <c r="C17" s="207"/>
      <c r="D17" s="208"/>
      <c r="E17" s="209">
        <v>0.121</v>
      </c>
      <c r="F17" s="210"/>
      <c r="G17" s="211"/>
      <c r="H17" s="212">
        <f>E17*E11</f>
        <v>139.14394999999999</v>
      </c>
      <c r="I17" s="212"/>
      <c r="J17" s="212"/>
      <c r="K17" s="14"/>
    </row>
    <row r="18" spans="1:11" x14ac:dyDescent="0.25">
      <c r="A18" s="213" t="s">
        <v>36</v>
      </c>
      <c r="B18" s="214"/>
      <c r="C18" s="214"/>
      <c r="D18" s="214"/>
      <c r="E18" s="214"/>
      <c r="F18" s="214"/>
      <c r="G18" s="215"/>
      <c r="H18" s="216">
        <f>SUM(H16:J17)</f>
        <v>234.93478499999998</v>
      </c>
      <c r="I18" s="216"/>
      <c r="J18" s="216"/>
      <c r="K18" s="14"/>
    </row>
    <row r="19" spans="1:11" ht="28.5" customHeight="1" x14ac:dyDescent="0.25">
      <c r="A19" s="9" t="s">
        <v>8</v>
      </c>
      <c r="B19" s="225" t="s">
        <v>37</v>
      </c>
      <c r="C19" s="226"/>
      <c r="D19" s="227"/>
      <c r="E19" s="228">
        <v>7.8200000000000006E-2</v>
      </c>
      <c r="F19" s="229"/>
      <c r="G19" s="230"/>
      <c r="H19" s="231">
        <f>E11*E19</f>
        <v>89.926090000000016</v>
      </c>
      <c r="I19" s="232"/>
      <c r="J19" s="233"/>
      <c r="K19" s="14"/>
    </row>
    <row r="20" spans="1:11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4"/>
    </row>
    <row r="21" spans="1:11" x14ac:dyDescent="0.25">
      <c r="A21" s="206" t="s">
        <v>2</v>
      </c>
      <c r="B21" s="208"/>
      <c r="C21" s="324" t="s">
        <v>3</v>
      </c>
      <c r="D21" s="325"/>
      <c r="E21" s="326">
        <v>0.2</v>
      </c>
      <c r="F21" s="326"/>
      <c r="G21" s="326"/>
      <c r="H21" s="212">
        <f>E21*(E11+H18)</f>
        <v>276.97695700000003</v>
      </c>
      <c r="I21" s="212"/>
      <c r="J21" s="212"/>
      <c r="K21" s="14"/>
    </row>
    <row r="22" spans="1:11" x14ac:dyDescent="0.25">
      <c r="A22" s="206" t="s">
        <v>7</v>
      </c>
      <c r="B22" s="208"/>
      <c r="C22" s="206" t="s">
        <v>41</v>
      </c>
      <c r="D22" s="208"/>
      <c r="E22" s="315">
        <v>2.5000000000000001E-2</v>
      </c>
      <c r="F22" s="315"/>
      <c r="G22" s="315"/>
      <c r="H22" s="212">
        <f>E22*(E11+H18)</f>
        <v>34.622119625000003</v>
      </c>
      <c r="I22" s="212"/>
      <c r="J22" s="212"/>
      <c r="K22" s="14"/>
    </row>
    <row r="23" spans="1:11" x14ac:dyDescent="0.25">
      <c r="A23" s="206" t="s">
        <v>8</v>
      </c>
      <c r="B23" s="208"/>
      <c r="C23" s="351" t="s">
        <v>42</v>
      </c>
      <c r="D23" s="352"/>
      <c r="E23" s="337">
        <v>0.01</v>
      </c>
      <c r="F23" s="337"/>
      <c r="G23" s="337"/>
      <c r="H23" s="212">
        <f>E23*(E11+H18)</f>
        <v>13.84884785</v>
      </c>
      <c r="I23" s="212"/>
      <c r="J23" s="212"/>
      <c r="K23" s="14"/>
    </row>
    <row r="24" spans="1:11" x14ac:dyDescent="0.25">
      <c r="A24" s="206" t="s">
        <v>9</v>
      </c>
      <c r="B24" s="208"/>
      <c r="C24" s="206" t="s">
        <v>43</v>
      </c>
      <c r="D24" s="208"/>
      <c r="E24" s="315">
        <v>1.4999999999999999E-2</v>
      </c>
      <c r="F24" s="315"/>
      <c r="G24" s="315"/>
      <c r="H24" s="212">
        <f>E24*(E11+H18)</f>
        <v>20.773271774999998</v>
      </c>
      <c r="I24" s="212"/>
      <c r="J24" s="212"/>
      <c r="K24" s="14"/>
    </row>
    <row r="25" spans="1:11" x14ac:dyDescent="0.25">
      <c r="A25" s="206" t="s">
        <v>10</v>
      </c>
      <c r="B25" s="208"/>
      <c r="C25" s="206" t="s">
        <v>44</v>
      </c>
      <c r="D25" s="208"/>
      <c r="E25" s="315">
        <v>0.01</v>
      </c>
      <c r="F25" s="315"/>
      <c r="G25" s="315"/>
      <c r="H25" s="212">
        <f>E25*(E11+H18)</f>
        <v>13.84884785</v>
      </c>
      <c r="I25" s="212"/>
      <c r="J25" s="212"/>
      <c r="K25" s="14"/>
    </row>
    <row r="26" spans="1:11" x14ac:dyDescent="0.25">
      <c r="A26" s="206" t="s">
        <v>11</v>
      </c>
      <c r="B26" s="208"/>
      <c r="C26" s="206" t="s">
        <v>6</v>
      </c>
      <c r="D26" s="208"/>
      <c r="E26" s="315">
        <v>6.0000000000000001E-3</v>
      </c>
      <c r="F26" s="315"/>
      <c r="G26" s="315"/>
      <c r="H26" s="212">
        <f>E26*(E11+H18)</f>
        <v>8.3093087099999998</v>
      </c>
      <c r="I26" s="212"/>
      <c r="J26" s="212"/>
      <c r="K26" s="14"/>
    </row>
    <row r="27" spans="1:11" x14ac:dyDescent="0.25">
      <c r="A27" s="206" t="s">
        <v>39</v>
      </c>
      <c r="B27" s="208"/>
      <c r="C27" s="206" t="s">
        <v>5</v>
      </c>
      <c r="D27" s="208"/>
      <c r="E27" s="315">
        <v>2E-3</v>
      </c>
      <c r="F27" s="315"/>
      <c r="G27" s="315"/>
      <c r="H27" s="212">
        <f>E27*(E11+H18)</f>
        <v>2.7697695699999998</v>
      </c>
      <c r="I27" s="212"/>
      <c r="J27" s="212"/>
      <c r="K27" s="14"/>
    </row>
    <row r="28" spans="1:11" x14ac:dyDescent="0.25">
      <c r="A28" s="316" t="s">
        <v>40</v>
      </c>
      <c r="B28" s="317"/>
      <c r="C28" s="206" t="s">
        <v>4</v>
      </c>
      <c r="D28" s="207"/>
      <c r="E28" s="318">
        <v>0.08</v>
      </c>
      <c r="F28" s="319"/>
      <c r="G28" s="320"/>
      <c r="H28" s="212">
        <f>E28*(E11+H18)</f>
        <v>110.7907828</v>
      </c>
      <c r="I28" s="212"/>
      <c r="J28" s="212"/>
      <c r="K28" s="14"/>
    </row>
    <row r="29" spans="1:11" x14ac:dyDescent="0.25">
      <c r="A29" s="278" t="s">
        <v>36</v>
      </c>
      <c r="B29" s="278"/>
      <c r="C29" s="278"/>
      <c r="D29" s="278"/>
      <c r="E29" s="279">
        <f>SUM(E21:G28)</f>
        <v>0.34800000000000003</v>
      </c>
      <c r="F29" s="280"/>
      <c r="G29" s="281"/>
      <c r="H29" s="282">
        <f>SUM(H21:J28)</f>
        <v>481.93990518000004</v>
      </c>
      <c r="I29" s="282"/>
      <c r="J29" s="282"/>
      <c r="K29" s="14"/>
    </row>
    <row r="30" spans="1:11" x14ac:dyDescent="0.25">
      <c r="A30" s="218" t="s">
        <v>48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14"/>
    </row>
    <row r="31" spans="1:11" x14ac:dyDescent="0.25">
      <c r="A31" s="206" t="s">
        <v>2</v>
      </c>
      <c r="B31" s="208"/>
      <c r="C31" s="324" t="s">
        <v>46</v>
      </c>
      <c r="D31" s="325"/>
      <c r="E31" s="326"/>
      <c r="F31" s="326"/>
      <c r="G31" s="326"/>
      <c r="H31" s="212">
        <f>(3.9*2*25.5)-6%*E5</f>
        <v>129.90300000000002</v>
      </c>
      <c r="I31" s="212"/>
      <c r="J31" s="212"/>
      <c r="K31" s="14"/>
    </row>
    <row r="32" spans="1:11" x14ac:dyDescent="0.25">
      <c r="A32" s="206" t="s">
        <v>7</v>
      </c>
      <c r="B32" s="208"/>
      <c r="C32" s="206" t="s">
        <v>47</v>
      </c>
      <c r="D32" s="208"/>
      <c r="E32" s="315"/>
      <c r="F32" s="315"/>
      <c r="G32" s="315"/>
      <c r="H32" s="212">
        <f>12.5*25.5-20%</f>
        <v>318.55</v>
      </c>
      <c r="I32" s="212"/>
      <c r="J32" s="212"/>
      <c r="K32" s="14"/>
    </row>
    <row r="33" spans="1:11" x14ac:dyDescent="0.25">
      <c r="A33" s="206" t="s">
        <v>8</v>
      </c>
      <c r="B33" s="208"/>
      <c r="C33" s="225" t="s">
        <v>49</v>
      </c>
      <c r="D33" s="227"/>
      <c r="E33" s="315"/>
      <c r="F33" s="315"/>
      <c r="G33" s="315"/>
      <c r="H33" s="212"/>
      <c r="I33" s="212"/>
      <c r="J33" s="212"/>
      <c r="K33" s="14"/>
    </row>
    <row r="34" spans="1:11" x14ac:dyDescent="0.25">
      <c r="A34" s="206" t="s">
        <v>9</v>
      </c>
      <c r="B34" s="208"/>
      <c r="C34" s="284" t="s">
        <v>28</v>
      </c>
      <c r="D34" s="285"/>
      <c r="E34" s="315"/>
      <c r="F34" s="315"/>
      <c r="G34" s="315"/>
      <c r="H34" s="212"/>
      <c r="I34" s="212"/>
      <c r="J34" s="212"/>
      <c r="K34" s="14"/>
    </row>
    <row r="35" spans="1:11" x14ac:dyDescent="0.25">
      <c r="A35" s="345" t="s">
        <v>38</v>
      </c>
      <c r="B35" s="346"/>
      <c r="C35" s="346"/>
      <c r="D35" s="346"/>
      <c r="E35" s="346"/>
      <c r="F35" s="346"/>
      <c r="G35" s="347"/>
      <c r="H35" s="282">
        <f>SUM(H31:J34)</f>
        <v>448.45300000000003</v>
      </c>
      <c r="I35" s="282"/>
      <c r="J35" s="282"/>
      <c r="K35" s="14"/>
    </row>
    <row r="36" spans="1:11" x14ac:dyDescent="0.25">
      <c r="A36" s="267" t="s">
        <v>72</v>
      </c>
      <c r="B36" s="267"/>
      <c r="C36" s="267"/>
      <c r="D36" s="267"/>
      <c r="E36" s="268">
        <f>H18+H29+H35</f>
        <v>1165.32769018</v>
      </c>
      <c r="F36" s="269"/>
      <c r="G36" s="269"/>
      <c r="H36" s="269"/>
      <c r="I36" s="269"/>
      <c r="J36" s="269"/>
      <c r="K36" s="14"/>
    </row>
    <row r="37" spans="1:11" ht="3.75" customHeight="1" x14ac:dyDescent="0.25">
      <c r="A37" s="270"/>
      <c r="B37" s="271"/>
      <c r="C37" s="271"/>
      <c r="D37" s="271"/>
      <c r="E37" s="271"/>
      <c r="F37" s="271"/>
      <c r="G37" s="271"/>
      <c r="H37" s="271"/>
      <c r="I37" s="271"/>
      <c r="J37" s="272"/>
      <c r="K37" s="14"/>
    </row>
    <row r="38" spans="1:11" x14ac:dyDescent="0.25">
      <c r="A38" s="217" t="s">
        <v>174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14"/>
    </row>
    <row r="39" spans="1:11" x14ac:dyDescent="0.25">
      <c r="A39" s="255" t="s">
        <v>2</v>
      </c>
      <c r="B39" s="256"/>
      <c r="C39" s="255" t="s">
        <v>51</v>
      </c>
      <c r="D39" s="256"/>
      <c r="E39" s="11"/>
      <c r="F39" s="13"/>
      <c r="G39" s="12"/>
      <c r="H39" s="257">
        <f>E11/12*5%</f>
        <v>4.7914583333333338</v>
      </c>
      <c r="I39" s="258"/>
      <c r="J39" s="256"/>
      <c r="K39" s="14"/>
    </row>
    <row r="40" spans="1:11" x14ac:dyDescent="0.25">
      <c r="A40" s="255" t="s">
        <v>7</v>
      </c>
      <c r="B40" s="256"/>
      <c r="C40" s="255" t="s">
        <v>52</v>
      </c>
      <c r="D40" s="256"/>
      <c r="E40" s="11"/>
      <c r="F40" s="13"/>
      <c r="G40" s="12"/>
      <c r="H40" s="257">
        <f>H39*8%</f>
        <v>0.38331666666666669</v>
      </c>
      <c r="I40" s="258"/>
      <c r="J40" s="256"/>
      <c r="K40" s="14"/>
    </row>
    <row r="41" spans="1:11" ht="26.25" customHeight="1" x14ac:dyDescent="0.25">
      <c r="A41" s="259" t="s">
        <v>8</v>
      </c>
      <c r="B41" s="260"/>
      <c r="C41" s="261" t="s">
        <v>53</v>
      </c>
      <c r="D41" s="262"/>
      <c r="E41" s="263"/>
      <c r="F41" s="264"/>
      <c r="G41" s="265"/>
      <c r="H41" s="266">
        <f>E41*E11</f>
        <v>0</v>
      </c>
      <c r="I41" s="266"/>
      <c r="J41" s="266"/>
      <c r="K41" s="14"/>
    </row>
    <row r="42" spans="1:11" x14ac:dyDescent="0.25">
      <c r="A42" s="173" t="s">
        <v>9</v>
      </c>
      <c r="B42" s="173"/>
      <c r="C42" s="206" t="s">
        <v>54</v>
      </c>
      <c r="D42" s="208"/>
      <c r="E42" s="283"/>
      <c r="F42" s="283"/>
      <c r="G42" s="283"/>
      <c r="H42" s="212">
        <f>E11/30/12*7*100%</f>
        <v>22.360138888888891</v>
      </c>
      <c r="I42" s="212"/>
      <c r="J42" s="212"/>
      <c r="K42" s="14"/>
    </row>
    <row r="43" spans="1:11" ht="28.5" customHeight="1" x14ac:dyDescent="0.25">
      <c r="A43" s="173" t="s">
        <v>10</v>
      </c>
      <c r="B43" s="173"/>
      <c r="C43" s="284" t="s">
        <v>93</v>
      </c>
      <c r="D43" s="285"/>
      <c r="E43" s="283"/>
      <c r="F43" s="283"/>
      <c r="G43" s="283"/>
      <c r="H43" s="212">
        <f>H42*39.8%</f>
        <v>8.8993352777777783</v>
      </c>
      <c r="I43" s="212"/>
      <c r="J43" s="212"/>
      <c r="K43" s="14"/>
    </row>
    <row r="44" spans="1:11" ht="30" customHeight="1" x14ac:dyDescent="0.25">
      <c r="A44" s="206" t="s">
        <v>11</v>
      </c>
      <c r="B44" s="208"/>
      <c r="C44" s="284" t="s">
        <v>53</v>
      </c>
      <c r="D44" s="285"/>
      <c r="E44" s="209"/>
      <c r="F44" s="210"/>
      <c r="G44" s="211"/>
      <c r="H44" s="275">
        <f>E11*5%</f>
        <v>57.497500000000002</v>
      </c>
      <c r="I44" s="276"/>
      <c r="J44" s="277"/>
      <c r="K44" s="14"/>
    </row>
    <row r="45" spans="1:11" x14ac:dyDescent="0.25">
      <c r="A45" s="278" t="s">
        <v>36</v>
      </c>
      <c r="B45" s="278"/>
      <c r="C45" s="278"/>
      <c r="D45" s="278"/>
      <c r="E45" s="279"/>
      <c r="F45" s="280"/>
      <c r="G45" s="281"/>
      <c r="H45" s="282">
        <f>SUM(H39:J44)</f>
        <v>93.931749166666663</v>
      </c>
      <c r="I45" s="282"/>
      <c r="J45" s="282"/>
      <c r="K45" s="14"/>
    </row>
    <row r="46" spans="1:11" ht="5.25" customHeight="1" x14ac:dyDescent="0.25">
      <c r="E46" s="2"/>
      <c r="F46" s="2"/>
      <c r="G46" s="2"/>
      <c r="H46" s="3"/>
      <c r="I46" s="3"/>
      <c r="J46" s="3"/>
      <c r="K46" s="14"/>
    </row>
    <row r="47" spans="1:11" x14ac:dyDescent="0.25">
      <c r="A47" s="217" t="s">
        <v>173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14"/>
    </row>
    <row r="48" spans="1:11" x14ac:dyDescent="0.25">
      <c r="A48" s="255" t="s">
        <v>2</v>
      </c>
      <c r="B48" s="256"/>
      <c r="C48" s="255" t="s">
        <v>56</v>
      </c>
      <c r="D48" s="256"/>
      <c r="E48" s="11"/>
      <c r="F48" s="13"/>
      <c r="G48" s="12"/>
      <c r="H48" s="257">
        <f>E19/12*5%</f>
        <v>3.2583333333333336E-4</v>
      </c>
      <c r="I48" s="258"/>
      <c r="J48" s="256"/>
      <c r="K48" s="14"/>
    </row>
    <row r="49" spans="1:11" x14ac:dyDescent="0.25">
      <c r="A49" s="255" t="s">
        <v>7</v>
      </c>
      <c r="B49" s="256"/>
      <c r="C49" s="255" t="s">
        <v>57</v>
      </c>
      <c r="D49" s="256"/>
      <c r="E49" s="11"/>
      <c r="F49" s="13"/>
      <c r="G49" s="12"/>
      <c r="H49" s="257">
        <f>E11/30/12</f>
        <v>3.1943055555555557</v>
      </c>
      <c r="I49" s="258"/>
      <c r="J49" s="256"/>
      <c r="K49" s="14"/>
    </row>
    <row r="50" spans="1:11" x14ac:dyDescent="0.25">
      <c r="A50" s="259" t="s">
        <v>8</v>
      </c>
      <c r="B50" s="260"/>
      <c r="C50" s="261" t="s">
        <v>58</v>
      </c>
      <c r="D50" s="262"/>
      <c r="E50" s="263"/>
      <c r="F50" s="264"/>
      <c r="G50" s="265"/>
      <c r="H50" s="266">
        <f>E11/30/12*5*1.5%</f>
        <v>0.23957291666666666</v>
      </c>
      <c r="I50" s="266"/>
      <c r="J50" s="266"/>
      <c r="K50" s="14"/>
    </row>
    <row r="51" spans="1:11" ht="28.5" customHeight="1" x14ac:dyDescent="0.25">
      <c r="A51" s="173" t="s">
        <v>9</v>
      </c>
      <c r="B51" s="173"/>
      <c r="C51" s="376" t="s">
        <v>59</v>
      </c>
      <c r="D51" s="377"/>
      <c r="E51" s="283"/>
      <c r="F51" s="283"/>
      <c r="G51" s="283"/>
      <c r="H51" s="212">
        <f>E11/30/12*15*8%</f>
        <v>3.8331666666666666</v>
      </c>
      <c r="I51" s="212"/>
      <c r="J51" s="212"/>
      <c r="K51" s="14"/>
    </row>
    <row r="52" spans="1:11" x14ac:dyDescent="0.25">
      <c r="A52" s="173" t="s">
        <v>10</v>
      </c>
      <c r="B52" s="173"/>
      <c r="C52" s="284" t="s">
        <v>60</v>
      </c>
      <c r="D52" s="285"/>
      <c r="E52" s="283"/>
      <c r="F52" s="283"/>
      <c r="G52" s="283"/>
      <c r="H52" s="212">
        <f>E19*5%</f>
        <v>3.9100000000000003E-3</v>
      </c>
      <c r="I52" s="212"/>
      <c r="J52" s="212"/>
      <c r="K52" s="14"/>
    </row>
    <row r="53" spans="1:11" x14ac:dyDescent="0.25">
      <c r="A53" s="173" t="s">
        <v>11</v>
      </c>
      <c r="B53" s="173"/>
      <c r="C53" s="284" t="s">
        <v>61</v>
      </c>
      <c r="D53" s="285"/>
      <c r="E53" s="283"/>
      <c r="F53" s="283"/>
      <c r="G53" s="283"/>
      <c r="H53" s="212">
        <f>E11/30/12*5*40%</f>
        <v>6.3886111111111115</v>
      </c>
      <c r="I53" s="212"/>
      <c r="J53" s="212"/>
      <c r="K53" s="14"/>
    </row>
    <row r="54" spans="1:11" ht="31.5" customHeight="1" x14ac:dyDescent="0.25">
      <c r="A54" s="173" t="s">
        <v>39</v>
      </c>
      <c r="B54" s="173"/>
      <c r="C54" s="284" t="s">
        <v>62</v>
      </c>
      <c r="D54" s="285"/>
      <c r="E54" s="283"/>
      <c r="F54" s="283"/>
      <c r="G54" s="283"/>
      <c r="H54" s="212">
        <f>SUM(H48:J53)*39.8%</f>
        <v>5.4366370491666665</v>
      </c>
      <c r="I54" s="212"/>
      <c r="J54" s="212"/>
      <c r="K54" s="14"/>
    </row>
    <row r="55" spans="1:11" x14ac:dyDescent="0.25">
      <c r="A55" s="278" t="s">
        <v>36</v>
      </c>
      <c r="B55" s="278"/>
      <c r="C55" s="278"/>
      <c r="D55" s="278"/>
      <c r="E55" s="279"/>
      <c r="F55" s="280"/>
      <c r="G55" s="281"/>
      <c r="H55" s="282">
        <f>SUM(H48:J54)</f>
        <v>19.096529132500002</v>
      </c>
      <c r="I55" s="282"/>
      <c r="J55" s="282"/>
      <c r="K55" s="14"/>
    </row>
    <row r="56" spans="1:11" x14ac:dyDescent="0.25">
      <c r="A56" s="288" t="s">
        <v>172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14"/>
    </row>
    <row r="57" spans="1:11" ht="30.75" customHeight="1" x14ac:dyDescent="0.25">
      <c r="A57" s="255" t="s">
        <v>2</v>
      </c>
      <c r="B57" s="256"/>
      <c r="C57" s="286" t="s">
        <v>64</v>
      </c>
      <c r="D57" s="287"/>
      <c r="E57" s="11"/>
      <c r="F57" s="13"/>
      <c r="G57" s="12"/>
      <c r="H57" s="257">
        <f>((((E11+(E11/3))*0.3333)/12)*2%)</f>
        <v>0.85172963333333329</v>
      </c>
      <c r="I57" s="258"/>
      <c r="J57" s="256"/>
      <c r="K57" s="14"/>
    </row>
    <row r="58" spans="1:11" ht="30.75" customHeight="1" x14ac:dyDescent="0.25">
      <c r="A58" s="255" t="s">
        <v>7</v>
      </c>
      <c r="B58" s="256"/>
      <c r="C58" s="286" t="s">
        <v>65</v>
      </c>
      <c r="D58" s="287"/>
      <c r="E58" s="11"/>
      <c r="F58" s="13"/>
      <c r="G58" s="12"/>
      <c r="H58" s="257">
        <f>H57*39.8%</f>
        <v>0.33898839406666664</v>
      </c>
      <c r="I58" s="258"/>
      <c r="J58" s="256"/>
      <c r="K58" s="14"/>
    </row>
    <row r="59" spans="1:11" ht="43.5" customHeight="1" x14ac:dyDescent="0.25">
      <c r="A59" s="259" t="s">
        <v>8</v>
      </c>
      <c r="B59" s="260"/>
      <c r="C59" s="286" t="s">
        <v>66</v>
      </c>
      <c r="D59" s="287"/>
      <c r="E59" s="263"/>
      <c r="F59" s="264"/>
      <c r="G59" s="265"/>
      <c r="H59" s="266">
        <f>(((E11+H16)*0.333)*2%)*39.8%</f>
        <v>3.3020603165178004</v>
      </c>
      <c r="I59" s="266"/>
      <c r="J59" s="266"/>
      <c r="K59" s="14"/>
    </row>
    <row r="60" spans="1:11" x14ac:dyDescent="0.25">
      <c r="A60" s="173" t="s">
        <v>9</v>
      </c>
      <c r="B60" s="173"/>
      <c r="C60" s="206" t="s">
        <v>67</v>
      </c>
      <c r="D60" s="208"/>
      <c r="E60" s="283"/>
      <c r="F60" s="283"/>
      <c r="G60" s="283"/>
      <c r="H60" s="212"/>
      <c r="I60" s="212"/>
      <c r="J60" s="212"/>
      <c r="K60" s="14"/>
    </row>
    <row r="61" spans="1:11" x14ac:dyDescent="0.25">
      <c r="A61" s="278" t="s">
        <v>36</v>
      </c>
      <c r="B61" s="278"/>
      <c r="C61" s="278"/>
      <c r="D61" s="278"/>
      <c r="E61" s="279"/>
      <c r="F61" s="280"/>
      <c r="G61" s="281"/>
      <c r="H61" s="282">
        <f>SUM(H57:J60)</f>
        <v>4.4927783439178004</v>
      </c>
      <c r="I61" s="282"/>
      <c r="J61" s="282"/>
      <c r="K61" s="14"/>
    </row>
    <row r="62" spans="1:11" x14ac:dyDescent="0.25">
      <c r="A62" s="288" t="s">
        <v>171</v>
      </c>
      <c r="B62" s="288"/>
      <c r="C62" s="288"/>
      <c r="D62" s="288"/>
      <c r="E62" s="288"/>
      <c r="F62" s="288"/>
      <c r="G62" s="288"/>
      <c r="H62" s="288"/>
      <c r="I62" s="288"/>
      <c r="J62" s="288"/>
      <c r="K62" s="14"/>
    </row>
    <row r="63" spans="1:11" ht="27.75" customHeight="1" x14ac:dyDescent="0.25">
      <c r="A63" s="255" t="s">
        <v>2</v>
      </c>
      <c r="B63" s="256"/>
      <c r="C63" s="286" t="s">
        <v>69</v>
      </c>
      <c r="D63" s="287"/>
      <c r="E63" s="11"/>
      <c r="F63" s="13"/>
      <c r="G63" s="12"/>
      <c r="H63" s="257">
        <f>((((E17+(E17/3))*0.3333)/12)*2%)</f>
        <v>8.9620666666666654E-5</v>
      </c>
      <c r="I63" s="258"/>
      <c r="J63" s="256"/>
      <c r="K63" s="14"/>
    </row>
    <row r="64" spans="1:11" ht="28.5" customHeight="1" x14ac:dyDescent="0.25">
      <c r="A64" s="255" t="s">
        <v>7</v>
      </c>
      <c r="B64" s="256"/>
      <c r="C64" s="286" t="s">
        <v>70</v>
      </c>
      <c r="D64" s="287"/>
      <c r="E64" s="11"/>
      <c r="F64" s="13"/>
      <c r="G64" s="12"/>
      <c r="H64" s="257">
        <f>H63*39.8%</f>
        <v>3.5669025333333325E-5</v>
      </c>
      <c r="I64" s="258"/>
      <c r="J64" s="256"/>
      <c r="K64" s="14"/>
    </row>
    <row r="65" spans="1:11" x14ac:dyDescent="0.25">
      <c r="A65" s="278" t="s">
        <v>36</v>
      </c>
      <c r="B65" s="278"/>
      <c r="C65" s="278"/>
      <c r="D65" s="278"/>
      <c r="E65" s="279"/>
      <c r="F65" s="280"/>
      <c r="G65" s="281"/>
      <c r="H65" s="282">
        <f>SUM(H63:J64)</f>
        <v>1.2528969199999997E-4</v>
      </c>
      <c r="I65" s="282"/>
      <c r="J65" s="282"/>
      <c r="K65" s="14"/>
    </row>
    <row r="66" spans="1:11" x14ac:dyDescent="0.25">
      <c r="A66" s="267" t="s">
        <v>71</v>
      </c>
      <c r="B66" s="267"/>
      <c r="C66" s="267"/>
      <c r="D66" s="267"/>
      <c r="E66" s="268">
        <f>H65+H61+H55</f>
        <v>23.589432766109802</v>
      </c>
      <c r="F66" s="269"/>
      <c r="G66" s="269"/>
      <c r="H66" s="269"/>
      <c r="I66" s="269"/>
      <c r="J66" s="269"/>
      <c r="K66" s="14"/>
    </row>
    <row r="67" spans="1:11" ht="5.2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4"/>
    </row>
    <row r="68" spans="1:11" x14ac:dyDescent="0.25">
      <c r="A68" s="217" t="s">
        <v>73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14"/>
    </row>
    <row r="69" spans="1:11" x14ac:dyDescent="0.25">
      <c r="A69" s="255" t="s">
        <v>2</v>
      </c>
      <c r="B69" s="256"/>
      <c r="C69" s="255" t="s">
        <v>74</v>
      </c>
      <c r="D69" s="256"/>
      <c r="E69" s="255"/>
      <c r="F69" s="258"/>
      <c r="G69" s="256"/>
      <c r="H69" s="257">
        <v>90</v>
      </c>
      <c r="I69" s="258"/>
      <c r="J69" s="256"/>
      <c r="K69" s="14"/>
    </row>
    <row r="70" spans="1:11" x14ac:dyDescent="0.25">
      <c r="A70" s="255" t="s">
        <v>7</v>
      </c>
      <c r="B70" s="256"/>
      <c r="C70" s="255" t="s">
        <v>75</v>
      </c>
      <c r="D70" s="256"/>
      <c r="E70" s="11"/>
      <c r="F70" s="13"/>
      <c r="G70" s="12"/>
      <c r="H70" s="257">
        <f>1980/12</f>
        <v>165</v>
      </c>
      <c r="I70" s="258"/>
      <c r="J70" s="256"/>
      <c r="K70" s="14"/>
    </row>
    <row r="71" spans="1:11" x14ac:dyDescent="0.25">
      <c r="A71" s="259" t="s">
        <v>8</v>
      </c>
      <c r="B71" s="260"/>
      <c r="C71" s="261" t="s">
        <v>76</v>
      </c>
      <c r="D71" s="262"/>
      <c r="E71" s="263"/>
      <c r="F71" s="264"/>
      <c r="G71" s="265"/>
      <c r="H71" s="266">
        <f>3000/120</f>
        <v>25</v>
      </c>
      <c r="I71" s="266"/>
      <c r="J71" s="266"/>
      <c r="K71" s="14"/>
    </row>
    <row r="72" spans="1:11" x14ac:dyDescent="0.25">
      <c r="A72" s="173" t="s">
        <v>9</v>
      </c>
      <c r="B72" s="173"/>
      <c r="C72" s="206" t="s">
        <v>28</v>
      </c>
      <c r="D72" s="208"/>
      <c r="E72" s="283"/>
      <c r="F72" s="283"/>
      <c r="G72" s="283"/>
      <c r="H72" s="212">
        <f>E30/30/12*15*8%</f>
        <v>0</v>
      </c>
      <c r="I72" s="212"/>
      <c r="J72" s="212"/>
      <c r="K72" s="14"/>
    </row>
    <row r="73" spans="1:11" x14ac:dyDescent="0.25">
      <c r="A73" s="278" t="s">
        <v>36</v>
      </c>
      <c r="B73" s="278"/>
      <c r="C73" s="278"/>
      <c r="D73" s="278"/>
      <c r="E73" s="279"/>
      <c r="F73" s="280"/>
      <c r="G73" s="281"/>
      <c r="H73" s="282">
        <f>SUM(H69:J72)</f>
        <v>280</v>
      </c>
      <c r="I73" s="282"/>
      <c r="J73" s="282"/>
      <c r="K73" s="14"/>
    </row>
    <row r="74" spans="1:11" ht="3.75" customHeight="1" x14ac:dyDescent="0.25">
      <c r="E74" s="2"/>
      <c r="F74" s="2"/>
      <c r="G74" s="2"/>
      <c r="H74" s="3"/>
      <c r="I74" s="3"/>
      <c r="J74" s="3"/>
      <c r="K74" s="14"/>
    </row>
    <row r="75" spans="1:11" x14ac:dyDescent="0.25">
      <c r="A75" s="217" t="s">
        <v>84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14"/>
    </row>
    <row r="76" spans="1:11" x14ac:dyDescent="0.25">
      <c r="A76" s="255" t="s">
        <v>2</v>
      </c>
      <c r="B76" s="256"/>
      <c r="C76" s="255" t="s">
        <v>77</v>
      </c>
      <c r="D76" s="256"/>
      <c r="E76" s="327">
        <v>7.0000000000000007E-2</v>
      </c>
      <c r="F76" s="258"/>
      <c r="G76" s="256"/>
      <c r="H76" s="257">
        <f>(H73+E66+H45+E36+E11)*E76</f>
        <v>189.89592104789438</v>
      </c>
      <c r="I76" s="258"/>
      <c r="J76" s="256"/>
      <c r="K76" s="14"/>
    </row>
    <row r="77" spans="1:11" x14ac:dyDescent="0.25">
      <c r="A77" s="255" t="s">
        <v>7</v>
      </c>
      <c r="B77" s="256"/>
      <c r="C77" s="255" t="s">
        <v>12</v>
      </c>
      <c r="D77" s="256"/>
      <c r="E77" s="327">
        <v>7.5775182420245793E-2</v>
      </c>
      <c r="F77" s="258"/>
      <c r="G77" s="256"/>
      <c r="H77" s="257">
        <f>E77*(H73+E66+H45+E36+E11)</f>
        <v>205.5628294037827</v>
      </c>
      <c r="I77" s="258"/>
      <c r="J77" s="256"/>
      <c r="K77" s="14"/>
    </row>
    <row r="78" spans="1:11" x14ac:dyDescent="0.25">
      <c r="A78" s="259" t="s">
        <v>8</v>
      </c>
      <c r="B78" s="260"/>
      <c r="C78" s="261" t="s">
        <v>78</v>
      </c>
      <c r="D78" s="262"/>
      <c r="E78" s="338">
        <v>0.85750000000000004</v>
      </c>
      <c r="F78" s="339"/>
      <c r="G78" s="340"/>
      <c r="H78" s="266">
        <f>(H73+E66+H45+E36+E11)/E78</f>
        <v>3163.613845029477</v>
      </c>
      <c r="I78" s="266"/>
      <c r="J78" s="266"/>
      <c r="K78" s="14"/>
    </row>
    <row r="79" spans="1:11" x14ac:dyDescent="0.25">
      <c r="A79" s="173" t="s">
        <v>9</v>
      </c>
      <c r="B79" s="173"/>
      <c r="C79" s="206" t="s">
        <v>79</v>
      </c>
      <c r="D79" s="208"/>
      <c r="E79" s="283">
        <v>1.6500000000000001E-2</v>
      </c>
      <c r="F79" s="283"/>
      <c r="G79" s="283"/>
      <c r="H79" s="212">
        <f>E79*D88</f>
        <v>51.286290000000008</v>
      </c>
      <c r="I79" s="212"/>
      <c r="J79" s="212"/>
      <c r="K79" s="14"/>
    </row>
    <row r="80" spans="1:11" x14ac:dyDescent="0.25">
      <c r="A80" s="173" t="s">
        <v>9</v>
      </c>
      <c r="B80" s="173"/>
      <c r="C80" s="206" t="s">
        <v>80</v>
      </c>
      <c r="D80" s="208"/>
      <c r="E80" s="283">
        <v>7.5999999999999998E-2</v>
      </c>
      <c r="F80" s="283"/>
      <c r="G80" s="283"/>
      <c r="H80" s="212">
        <f>E80*D88</f>
        <v>236.22776000000002</v>
      </c>
      <c r="I80" s="212"/>
      <c r="J80" s="212"/>
      <c r="K80" s="14"/>
    </row>
    <row r="81" spans="1:11" x14ac:dyDescent="0.25">
      <c r="A81" s="173" t="s">
        <v>10</v>
      </c>
      <c r="B81" s="173"/>
      <c r="C81" s="206" t="s">
        <v>81</v>
      </c>
      <c r="D81" s="208"/>
      <c r="E81" s="283"/>
      <c r="F81" s="283"/>
      <c r="G81" s="283"/>
      <c r="H81" s="212"/>
      <c r="I81" s="212"/>
      <c r="J81" s="212"/>
      <c r="K81" s="14"/>
    </row>
    <row r="82" spans="1:11" x14ac:dyDescent="0.25">
      <c r="A82" s="173" t="s">
        <v>11</v>
      </c>
      <c r="B82" s="173"/>
      <c r="C82" s="206" t="s">
        <v>115</v>
      </c>
      <c r="D82" s="208"/>
      <c r="E82" s="283">
        <v>0.05</v>
      </c>
      <c r="F82" s="283"/>
      <c r="G82" s="283"/>
      <c r="H82" s="212">
        <f>E82*D88</f>
        <v>155.41300000000001</v>
      </c>
      <c r="I82" s="212"/>
      <c r="J82" s="212"/>
      <c r="K82" s="14"/>
    </row>
    <row r="83" spans="1:11" x14ac:dyDescent="0.25">
      <c r="A83" s="278" t="s">
        <v>36</v>
      </c>
      <c r="B83" s="278"/>
      <c r="C83" s="278"/>
      <c r="D83" s="278"/>
      <c r="E83" s="279"/>
      <c r="F83" s="280"/>
      <c r="G83" s="281"/>
      <c r="H83" s="282">
        <f>H76+H77+H79+H80+H82</f>
        <v>838.38580045167714</v>
      </c>
      <c r="I83" s="282"/>
      <c r="J83" s="282"/>
      <c r="K83" s="14"/>
    </row>
    <row r="84" spans="1:11" ht="5.25" customHeight="1" x14ac:dyDescent="0.25">
      <c r="E84" s="2"/>
      <c r="F84" s="2"/>
      <c r="G84" s="2"/>
      <c r="H84" s="3"/>
      <c r="I84" s="3"/>
      <c r="J84" s="3"/>
      <c r="K84" s="14"/>
    </row>
    <row r="85" spans="1:11" x14ac:dyDescent="0.25">
      <c r="A85" s="311" t="s">
        <v>85</v>
      </c>
      <c r="B85" s="311"/>
      <c r="C85" s="311"/>
      <c r="D85" s="311"/>
      <c r="E85" s="311"/>
      <c r="F85" s="311"/>
      <c r="G85" s="311"/>
      <c r="H85" s="212">
        <f>SUM(H83+H73+E66+H45+E36+E11)</f>
        <v>3551.1846725644536</v>
      </c>
      <c r="I85" s="212"/>
      <c r="J85" s="212"/>
      <c r="K85" s="14"/>
    </row>
    <row r="86" spans="1:11" hidden="1" x14ac:dyDescent="0.25">
      <c r="A86" s="14"/>
      <c r="B86" s="14"/>
      <c r="C86" s="14"/>
      <c r="D86" s="14"/>
      <c r="E86" s="14"/>
      <c r="F86" s="14"/>
      <c r="G86" s="14"/>
      <c r="H86" s="387">
        <v>9332.68</v>
      </c>
      <c r="I86" s="387"/>
      <c r="J86" s="387"/>
      <c r="K86" s="14"/>
    </row>
    <row r="88" spans="1:11" x14ac:dyDescent="0.25">
      <c r="D88" s="100">
        <v>3108.26</v>
      </c>
    </row>
  </sheetData>
  <mergeCells count="233">
    <mergeCell ref="A79:B79"/>
    <mergeCell ref="C79:D79"/>
    <mergeCell ref="E79:G79"/>
    <mergeCell ref="H79:J79"/>
    <mergeCell ref="A80:B80"/>
    <mergeCell ref="C80:D80"/>
    <mergeCell ref="E80:G80"/>
    <mergeCell ref="H80:J80"/>
    <mergeCell ref="H86:J86"/>
    <mergeCell ref="A85:G85"/>
    <mergeCell ref="H85:J85"/>
    <mergeCell ref="A81:B81"/>
    <mergeCell ref="C81:D81"/>
    <mergeCell ref="E81:G81"/>
    <mergeCell ref="H81:J81"/>
    <mergeCell ref="A82:B82"/>
    <mergeCell ref="C82:D82"/>
    <mergeCell ref="E82:G82"/>
    <mergeCell ref="H82:J82"/>
    <mergeCell ref="A83:D83"/>
    <mergeCell ref="E83:G83"/>
    <mergeCell ref="H83:J83"/>
    <mergeCell ref="A76:B76"/>
    <mergeCell ref="C76:D76"/>
    <mergeCell ref="A77:B77"/>
    <mergeCell ref="C77:D77"/>
    <mergeCell ref="E77:G77"/>
    <mergeCell ref="H77:J77"/>
    <mergeCell ref="A78:B78"/>
    <mergeCell ref="C78:D78"/>
    <mergeCell ref="E78:G78"/>
    <mergeCell ref="H78:J78"/>
    <mergeCell ref="A51:B51"/>
    <mergeCell ref="C51:D51"/>
    <mergeCell ref="E51:G51"/>
    <mergeCell ref="H51:J51"/>
    <mergeCell ref="A52:B52"/>
    <mergeCell ref="C52:D52"/>
    <mergeCell ref="A53:B53"/>
    <mergeCell ref="C53:D53"/>
    <mergeCell ref="E53:G53"/>
    <mergeCell ref="H53:J53"/>
    <mergeCell ref="A36:D36"/>
    <mergeCell ref="E36:J36"/>
    <mergeCell ref="A38:J38"/>
    <mergeCell ref="A39:B39"/>
    <mergeCell ref="C39:D39"/>
    <mergeCell ref="A40:B40"/>
    <mergeCell ref="C40:D40"/>
    <mergeCell ref="H40:J40"/>
    <mergeCell ref="A41:B41"/>
    <mergeCell ref="C41:D41"/>
    <mergeCell ref="E41:G41"/>
    <mergeCell ref="H41:J41"/>
    <mergeCell ref="A22:B22"/>
    <mergeCell ref="A23:B23"/>
    <mergeCell ref="A24:B24"/>
    <mergeCell ref="A25:B25"/>
    <mergeCell ref="A26:B26"/>
    <mergeCell ref="A27:B27"/>
    <mergeCell ref="A28:B28"/>
    <mergeCell ref="C28:D28"/>
    <mergeCell ref="A29:D29"/>
    <mergeCell ref="C24:D24"/>
    <mergeCell ref="A3:J3"/>
    <mergeCell ref="A1:C1"/>
    <mergeCell ref="D1:J1"/>
    <mergeCell ref="A2:J2"/>
    <mergeCell ref="A4:J4"/>
    <mergeCell ref="B5:D5"/>
    <mergeCell ref="B6:D6"/>
    <mergeCell ref="B7:D7"/>
    <mergeCell ref="E7:J7"/>
    <mergeCell ref="B8:D8"/>
    <mergeCell ref="E8:J8"/>
    <mergeCell ref="B9:D9"/>
    <mergeCell ref="E9:J9"/>
    <mergeCell ref="E5:J5"/>
    <mergeCell ref="E6:J6"/>
    <mergeCell ref="B10:D10"/>
    <mergeCell ref="E10:J10"/>
    <mergeCell ref="A11:D11"/>
    <mergeCell ref="E11:J11"/>
    <mergeCell ref="A12:D12"/>
    <mergeCell ref="E12:J12"/>
    <mergeCell ref="A13:J13"/>
    <mergeCell ref="A14:J14"/>
    <mergeCell ref="A15:J15"/>
    <mergeCell ref="C21:D21"/>
    <mergeCell ref="E21:G21"/>
    <mergeCell ref="H21:J21"/>
    <mergeCell ref="E16:G16"/>
    <mergeCell ref="H16:J16"/>
    <mergeCell ref="E17:G17"/>
    <mergeCell ref="H17:J17"/>
    <mergeCell ref="B16:D16"/>
    <mergeCell ref="B17:D17"/>
    <mergeCell ref="A18:G18"/>
    <mergeCell ref="H18:J18"/>
    <mergeCell ref="B19:D19"/>
    <mergeCell ref="E19:G19"/>
    <mergeCell ref="H19:J19"/>
    <mergeCell ref="A20:J20"/>
    <mergeCell ref="A21:B21"/>
    <mergeCell ref="E24:G24"/>
    <mergeCell ref="H24:J24"/>
    <mergeCell ref="C25:D25"/>
    <mergeCell ref="E25:G25"/>
    <mergeCell ref="H25:J25"/>
    <mergeCell ref="C22:D22"/>
    <mergeCell ref="E22:G22"/>
    <mergeCell ref="H22:J22"/>
    <mergeCell ref="C23:D23"/>
    <mergeCell ref="E23:G23"/>
    <mergeCell ref="H23:J23"/>
    <mergeCell ref="E28:G28"/>
    <mergeCell ref="H28:J28"/>
    <mergeCell ref="A30:J30"/>
    <mergeCell ref="C31:D31"/>
    <mergeCell ref="E31:G31"/>
    <mergeCell ref="H31:J31"/>
    <mergeCell ref="C26:D26"/>
    <mergeCell ref="E26:G26"/>
    <mergeCell ref="H26:J26"/>
    <mergeCell ref="C27:D27"/>
    <mergeCell ref="E27:G27"/>
    <mergeCell ref="H27:J27"/>
    <mergeCell ref="E29:G29"/>
    <mergeCell ref="H29:J29"/>
    <mergeCell ref="A31:B31"/>
    <mergeCell ref="A32:B32"/>
    <mergeCell ref="A33:B33"/>
    <mergeCell ref="A34:B34"/>
    <mergeCell ref="A35:G35"/>
    <mergeCell ref="C42:D42"/>
    <mergeCell ref="E42:G42"/>
    <mergeCell ref="H42:J42"/>
    <mergeCell ref="C43:D43"/>
    <mergeCell ref="E43:G43"/>
    <mergeCell ref="H43:J43"/>
    <mergeCell ref="A37:J37"/>
    <mergeCell ref="H39:J39"/>
    <mergeCell ref="A42:B42"/>
    <mergeCell ref="A43:B43"/>
    <mergeCell ref="C34:D34"/>
    <mergeCell ref="E34:G34"/>
    <mergeCell ref="H34:J34"/>
    <mergeCell ref="H35:J35"/>
    <mergeCell ref="C32:D32"/>
    <mergeCell ref="E32:G32"/>
    <mergeCell ref="H32:J32"/>
    <mergeCell ref="C33:D33"/>
    <mergeCell ref="E33:G33"/>
    <mergeCell ref="H33:J33"/>
    <mergeCell ref="H48:J48"/>
    <mergeCell ref="E50:G50"/>
    <mergeCell ref="H50:J50"/>
    <mergeCell ref="E44:G44"/>
    <mergeCell ref="H44:J44"/>
    <mergeCell ref="A44:B44"/>
    <mergeCell ref="C44:D44"/>
    <mergeCell ref="A45:D45"/>
    <mergeCell ref="E45:G45"/>
    <mergeCell ref="H45:J45"/>
    <mergeCell ref="A47:J47"/>
    <mergeCell ref="A48:B48"/>
    <mergeCell ref="C48:D48"/>
    <mergeCell ref="A49:B49"/>
    <mergeCell ref="C49:D49"/>
    <mergeCell ref="H49:J49"/>
    <mergeCell ref="A50:B50"/>
    <mergeCell ref="C50:D50"/>
    <mergeCell ref="H57:J57"/>
    <mergeCell ref="H58:J58"/>
    <mergeCell ref="E52:G52"/>
    <mergeCell ref="H52:J52"/>
    <mergeCell ref="H55:J55"/>
    <mergeCell ref="A54:B54"/>
    <mergeCell ref="C54:D54"/>
    <mergeCell ref="E54:G54"/>
    <mergeCell ref="H54:J54"/>
    <mergeCell ref="A55:D55"/>
    <mergeCell ref="E55:G55"/>
    <mergeCell ref="A56:J56"/>
    <mergeCell ref="A57:B57"/>
    <mergeCell ref="C57:D57"/>
    <mergeCell ref="A58:B58"/>
    <mergeCell ref="C58:D58"/>
    <mergeCell ref="A66:D66"/>
    <mergeCell ref="E66:J66"/>
    <mergeCell ref="E72:G72"/>
    <mergeCell ref="H72:J72"/>
    <mergeCell ref="E76:G76"/>
    <mergeCell ref="H76:J76"/>
    <mergeCell ref="A69:B69"/>
    <mergeCell ref="C69:D69"/>
    <mergeCell ref="E69:G69"/>
    <mergeCell ref="H69:J69"/>
    <mergeCell ref="H70:J70"/>
    <mergeCell ref="A68:J68"/>
    <mergeCell ref="A70:B70"/>
    <mergeCell ref="C70:D70"/>
    <mergeCell ref="A71:B71"/>
    <mergeCell ref="C71:D71"/>
    <mergeCell ref="E71:G71"/>
    <mergeCell ref="H71:J71"/>
    <mergeCell ref="A72:B72"/>
    <mergeCell ref="C72:D72"/>
    <mergeCell ref="A73:D73"/>
    <mergeCell ref="E73:G73"/>
    <mergeCell ref="H73:J73"/>
    <mergeCell ref="A75:J75"/>
    <mergeCell ref="E65:G65"/>
    <mergeCell ref="H65:J65"/>
    <mergeCell ref="H59:J59"/>
    <mergeCell ref="H61:J61"/>
    <mergeCell ref="A64:B64"/>
    <mergeCell ref="C64:D64"/>
    <mergeCell ref="H64:J64"/>
    <mergeCell ref="A62:J62"/>
    <mergeCell ref="A63:B63"/>
    <mergeCell ref="C63:D63"/>
    <mergeCell ref="H63:J63"/>
    <mergeCell ref="A65:D65"/>
    <mergeCell ref="A59:B59"/>
    <mergeCell ref="C59:D59"/>
    <mergeCell ref="E59:G59"/>
    <mergeCell ref="A60:B60"/>
    <mergeCell ref="C60:D60"/>
    <mergeCell ref="E60:G60"/>
    <mergeCell ref="H60:J60"/>
    <mergeCell ref="A61:D61"/>
    <mergeCell ref="E61:G61"/>
  </mergeCells>
  <pageMargins left="1" right="1" top="1" bottom="1" header="0.5" footer="0.5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86"/>
  <sheetViews>
    <sheetView showWhiteSpace="0" view="pageLayout" topLeftCell="B1" zoomScaleNormal="100" workbookViewId="0">
      <selection activeCell="C31" sqref="C31:D31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6.42578125" customWidth="1"/>
    <col min="4" max="4" width="39.140625" customWidth="1"/>
    <col min="5" max="5" width="3.7109375" customWidth="1"/>
    <col min="6" max="6" width="2.5703125" customWidth="1"/>
    <col min="7" max="7" width="4" customWidth="1"/>
    <col min="8" max="8" width="5.5703125" customWidth="1"/>
    <col min="9" max="9" width="3.28515625" customWidth="1"/>
    <col min="10" max="10" width="3.140625" customWidth="1"/>
  </cols>
  <sheetData>
    <row r="1" spans="1:12" x14ac:dyDescent="0.25">
      <c r="A1" s="368" t="s">
        <v>0</v>
      </c>
      <c r="B1" s="368"/>
      <c r="C1" s="368"/>
      <c r="D1" s="388" t="s">
        <v>119</v>
      </c>
      <c r="E1" s="389"/>
      <c r="F1" s="389"/>
      <c r="G1" s="389"/>
      <c r="H1" s="389"/>
      <c r="I1" s="389"/>
      <c r="J1" s="390"/>
      <c r="K1" s="14"/>
      <c r="L1" s="14"/>
    </row>
    <row r="2" spans="1:12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4"/>
      <c r="L2" s="14"/>
    </row>
    <row r="3" spans="1:12" x14ac:dyDescent="0.25">
      <c r="A3" s="372" t="s">
        <v>30</v>
      </c>
      <c r="B3" s="373"/>
      <c r="C3" s="373"/>
      <c r="D3" s="373"/>
      <c r="E3" s="373"/>
      <c r="F3" s="373"/>
      <c r="G3" s="373"/>
      <c r="H3" s="373"/>
      <c r="I3" s="373"/>
      <c r="J3" s="374"/>
      <c r="K3" s="14"/>
      <c r="L3" s="14"/>
    </row>
    <row r="4" spans="1:12" x14ac:dyDescent="0.25">
      <c r="A4" s="173" t="s">
        <v>31</v>
      </c>
      <c r="B4" s="173"/>
      <c r="C4" s="173"/>
      <c r="D4" s="173"/>
      <c r="E4" s="173"/>
      <c r="F4" s="173"/>
      <c r="G4" s="173"/>
      <c r="H4" s="173"/>
      <c r="I4" s="173"/>
      <c r="J4" s="173"/>
      <c r="K4" s="14"/>
      <c r="L4" s="14"/>
    </row>
    <row r="5" spans="1:12" x14ac:dyDescent="0.25">
      <c r="A5" s="8" t="s">
        <v>2</v>
      </c>
      <c r="B5" s="353" t="s">
        <v>1</v>
      </c>
      <c r="C5" s="354"/>
      <c r="D5" s="355"/>
      <c r="E5" s="375">
        <v>1137.23</v>
      </c>
      <c r="F5" s="173"/>
      <c r="G5" s="173"/>
      <c r="H5" s="173"/>
      <c r="I5" s="173"/>
      <c r="J5" s="173"/>
      <c r="K5" s="14"/>
      <c r="L5" s="14"/>
    </row>
    <row r="6" spans="1:12" x14ac:dyDescent="0.25">
      <c r="A6" s="8" t="s">
        <v>7</v>
      </c>
      <c r="B6" s="353" t="s">
        <v>25</v>
      </c>
      <c r="C6" s="354"/>
      <c r="D6" s="355"/>
      <c r="E6" s="356"/>
      <c r="F6" s="357"/>
      <c r="G6" s="357"/>
      <c r="H6" s="357"/>
      <c r="I6" s="357"/>
      <c r="J6" s="358"/>
      <c r="K6" s="14"/>
      <c r="L6" s="14"/>
    </row>
    <row r="7" spans="1:12" x14ac:dyDescent="0.25">
      <c r="A7" s="8" t="s">
        <v>8</v>
      </c>
      <c r="B7" s="353" t="s">
        <v>26</v>
      </c>
      <c r="C7" s="354"/>
      <c r="D7" s="355"/>
      <c r="E7" s="356"/>
      <c r="F7" s="357"/>
      <c r="G7" s="357"/>
      <c r="H7" s="357"/>
      <c r="I7" s="357"/>
      <c r="J7" s="358"/>
      <c r="K7" s="14"/>
      <c r="L7" s="14"/>
    </row>
    <row r="8" spans="1:12" x14ac:dyDescent="0.25">
      <c r="A8" s="8" t="s">
        <v>9</v>
      </c>
      <c r="B8" s="353" t="s">
        <v>27</v>
      </c>
      <c r="C8" s="354"/>
      <c r="D8" s="355"/>
      <c r="E8" s="356"/>
      <c r="F8" s="357"/>
      <c r="G8" s="357"/>
      <c r="H8" s="357"/>
      <c r="I8" s="357"/>
      <c r="J8" s="358"/>
      <c r="K8" s="14"/>
      <c r="L8" s="14"/>
    </row>
    <row r="9" spans="1:12" x14ac:dyDescent="0.25">
      <c r="A9" s="8" t="s">
        <v>10</v>
      </c>
      <c r="B9" s="353" t="s">
        <v>28</v>
      </c>
      <c r="C9" s="354"/>
      <c r="D9" s="355"/>
      <c r="E9" s="283"/>
      <c r="F9" s="283"/>
      <c r="G9" s="283"/>
      <c r="H9" s="283"/>
      <c r="I9" s="283"/>
      <c r="J9" s="283"/>
      <c r="K9" s="14"/>
      <c r="L9" s="14"/>
    </row>
    <row r="10" spans="1:12" ht="34.5" customHeight="1" x14ac:dyDescent="0.25">
      <c r="A10" s="98" t="s">
        <v>11</v>
      </c>
      <c r="B10" s="359" t="s">
        <v>92</v>
      </c>
      <c r="C10" s="360"/>
      <c r="D10" s="361"/>
      <c r="E10" s="173"/>
      <c r="F10" s="173"/>
      <c r="G10" s="173"/>
      <c r="H10" s="173"/>
      <c r="I10" s="173"/>
      <c r="J10" s="173"/>
      <c r="K10" s="14"/>
      <c r="L10" s="14"/>
    </row>
    <row r="11" spans="1:12" x14ac:dyDescent="0.25">
      <c r="A11" s="278" t="s">
        <v>38</v>
      </c>
      <c r="B11" s="278"/>
      <c r="C11" s="278"/>
      <c r="D11" s="278"/>
      <c r="E11" s="282">
        <f>SUM(E5:J10)</f>
        <v>1137.23</v>
      </c>
      <c r="F11" s="282"/>
      <c r="G11" s="282"/>
      <c r="H11" s="282"/>
      <c r="I11" s="282"/>
      <c r="J11" s="282"/>
      <c r="K11" s="14"/>
      <c r="L11" s="14"/>
    </row>
    <row r="12" spans="1:12" ht="32.25" customHeight="1" x14ac:dyDescent="0.25">
      <c r="A12" s="199" t="s">
        <v>29</v>
      </c>
      <c r="B12" s="200"/>
      <c r="C12" s="200"/>
      <c r="D12" s="201"/>
      <c r="E12" s="202">
        <f>E11*E29</f>
        <v>395.75604000000004</v>
      </c>
      <c r="F12" s="203"/>
      <c r="G12" s="203"/>
      <c r="H12" s="203"/>
      <c r="I12" s="203"/>
      <c r="J12" s="204"/>
      <c r="K12" s="14"/>
      <c r="L12" s="14"/>
    </row>
    <row r="13" spans="1:12" ht="2.25" customHeight="1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4"/>
      <c r="L13" s="14"/>
    </row>
    <row r="14" spans="1:12" x14ac:dyDescent="0.25">
      <c r="A14" s="217" t="s">
        <v>32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14"/>
      <c r="L14" s="14"/>
    </row>
    <row r="15" spans="1:12" x14ac:dyDescent="0.25">
      <c r="A15" s="218" t="s">
        <v>175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14"/>
      <c r="L15" s="14"/>
    </row>
    <row r="16" spans="1:12" x14ac:dyDescent="0.25">
      <c r="A16" s="8" t="s">
        <v>2</v>
      </c>
      <c r="B16" s="206" t="s">
        <v>34</v>
      </c>
      <c r="C16" s="207"/>
      <c r="D16" s="208"/>
      <c r="E16" s="219">
        <v>8.3299999999999999E-2</v>
      </c>
      <c r="F16" s="220"/>
      <c r="G16" s="221"/>
      <c r="H16" s="212">
        <f>E16*E11</f>
        <v>94.731258999999994</v>
      </c>
      <c r="I16" s="212"/>
      <c r="J16" s="212"/>
      <c r="K16" s="14"/>
      <c r="L16" s="14"/>
    </row>
    <row r="17" spans="1:12" x14ac:dyDescent="0.25">
      <c r="A17" s="8" t="s">
        <v>7</v>
      </c>
      <c r="B17" s="206" t="s">
        <v>35</v>
      </c>
      <c r="C17" s="207"/>
      <c r="D17" s="208"/>
      <c r="E17" s="209">
        <v>0.121</v>
      </c>
      <c r="F17" s="210"/>
      <c r="G17" s="211"/>
      <c r="H17" s="212">
        <f>E17*E11</f>
        <v>137.60482999999999</v>
      </c>
      <c r="I17" s="212"/>
      <c r="J17" s="212"/>
      <c r="K17" s="14"/>
      <c r="L17" s="14"/>
    </row>
    <row r="18" spans="1:12" x14ac:dyDescent="0.25">
      <c r="A18" s="213" t="s">
        <v>36</v>
      </c>
      <c r="B18" s="214"/>
      <c r="C18" s="214"/>
      <c r="D18" s="214"/>
      <c r="E18" s="214"/>
      <c r="F18" s="214"/>
      <c r="G18" s="215"/>
      <c r="H18" s="216">
        <f>SUM(H16:J17)</f>
        <v>232.33608899999999</v>
      </c>
      <c r="I18" s="216"/>
      <c r="J18" s="216"/>
      <c r="K18" s="14"/>
      <c r="L18" s="14"/>
    </row>
    <row r="19" spans="1:12" ht="34.5" customHeight="1" x14ac:dyDescent="0.25">
      <c r="A19" s="9" t="s">
        <v>8</v>
      </c>
      <c r="B19" s="225" t="s">
        <v>37</v>
      </c>
      <c r="C19" s="226"/>
      <c r="D19" s="227"/>
      <c r="E19" s="228">
        <v>7.8200000000000006E-2</v>
      </c>
      <c r="F19" s="229"/>
      <c r="G19" s="230"/>
      <c r="H19" s="231">
        <f>E11*E19</f>
        <v>88.931386000000003</v>
      </c>
      <c r="I19" s="232"/>
      <c r="J19" s="233"/>
      <c r="K19" s="14"/>
      <c r="L19" s="14"/>
    </row>
    <row r="20" spans="1:12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4"/>
      <c r="L20" s="14"/>
    </row>
    <row r="21" spans="1:12" x14ac:dyDescent="0.25">
      <c r="A21" s="206" t="s">
        <v>2</v>
      </c>
      <c r="B21" s="208"/>
      <c r="C21" s="324" t="s">
        <v>3</v>
      </c>
      <c r="D21" s="325"/>
      <c r="E21" s="326">
        <v>0.2</v>
      </c>
      <c r="F21" s="326"/>
      <c r="G21" s="326"/>
      <c r="H21" s="212">
        <f>E21*(E11+H18)</f>
        <v>273.91321779999998</v>
      </c>
      <c r="I21" s="212"/>
      <c r="J21" s="212"/>
      <c r="K21" s="14"/>
      <c r="L21" s="14"/>
    </row>
    <row r="22" spans="1:12" x14ac:dyDescent="0.25">
      <c r="A22" s="206" t="s">
        <v>7</v>
      </c>
      <c r="B22" s="208"/>
      <c r="C22" s="206" t="s">
        <v>41</v>
      </c>
      <c r="D22" s="208"/>
      <c r="E22" s="315">
        <v>2.5000000000000001E-2</v>
      </c>
      <c r="F22" s="315"/>
      <c r="G22" s="315"/>
      <c r="H22" s="212">
        <f>E22*(E11+H18)</f>
        <v>34.239152224999998</v>
      </c>
      <c r="I22" s="212"/>
      <c r="J22" s="212"/>
      <c r="K22" s="14"/>
      <c r="L22" s="14"/>
    </row>
    <row r="23" spans="1:12" x14ac:dyDescent="0.25">
      <c r="A23" s="206" t="s">
        <v>8</v>
      </c>
      <c r="B23" s="208"/>
      <c r="C23" s="351" t="s">
        <v>42</v>
      </c>
      <c r="D23" s="352"/>
      <c r="E23" s="337">
        <v>0.01</v>
      </c>
      <c r="F23" s="337"/>
      <c r="G23" s="337"/>
      <c r="H23" s="212">
        <f>E23*(E11+H18)</f>
        <v>13.695660889999999</v>
      </c>
      <c r="I23" s="212"/>
      <c r="J23" s="212"/>
      <c r="K23" s="14"/>
      <c r="L23" s="14"/>
    </row>
    <row r="24" spans="1:12" x14ac:dyDescent="0.25">
      <c r="A24" s="206" t="s">
        <v>9</v>
      </c>
      <c r="B24" s="208"/>
      <c r="C24" s="206" t="s">
        <v>43</v>
      </c>
      <c r="D24" s="208"/>
      <c r="E24" s="315">
        <v>1.4999999999999999E-2</v>
      </c>
      <c r="F24" s="315"/>
      <c r="G24" s="315"/>
      <c r="H24" s="212">
        <f>E24*(E11+H18)</f>
        <v>20.543491334999999</v>
      </c>
      <c r="I24" s="212"/>
      <c r="J24" s="212"/>
      <c r="K24" s="14"/>
      <c r="L24" s="14"/>
    </row>
    <row r="25" spans="1:12" x14ac:dyDescent="0.25">
      <c r="A25" s="206" t="s">
        <v>10</v>
      </c>
      <c r="B25" s="208"/>
      <c r="C25" s="206" t="s">
        <v>44</v>
      </c>
      <c r="D25" s="208"/>
      <c r="E25" s="315">
        <v>0.01</v>
      </c>
      <c r="F25" s="315"/>
      <c r="G25" s="315"/>
      <c r="H25" s="212">
        <f>E25*(E11+H18)</f>
        <v>13.695660889999999</v>
      </c>
      <c r="I25" s="212"/>
      <c r="J25" s="212"/>
      <c r="K25" s="14"/>
      <c r="L25" s="14"/>
    </row>
    <row r="26" spans="1:12" x14ac:dyDescent="0.25">
      <c r="A26" s="206" t="s">
        <v>11</v>
      </c>
      <c r="B26" s="208"/>
      <c r="C26" s="206" t="s">
        <v>6</v>
      </c>
      <c r="D26" s="208"/>
      <c r="E26" s="315">
        <v>6.0000000000000001E-3</v>
      </c>
      <c r="F26" s="315"/>
      <c r="G26" s="315"/>
      <c r="H26" s="212">
        <f>E26*(E11+H18)</f>
        <v>8.2173965339999988</v>
      </c>
      <c r="I26" s="212"/>
      <c r="J26" s="212"/>
      <c r="K26" s="14"/>
      <c r="L26" s="14"/>
    </row>
    <row r="27" spans="1:12" x14ac:dyDescent="0.25">
      <c r="A27" s="206" t="s">
        <v>39</v>
      </c>
      <c r="B27" s="208"/>
      <c r="C27" s="206" t="s">
        <v>5</v>
      </c>
      <c r="D27" s="208"/>
      <c r="E27" s="315">
        <v>2E-3</v>
      </c>
      <c r="F27" s="315"/>
      <c r="G27" s="315"/>
      <c r="H27" s="212">
        <f>E27*(E11+H18)</f>
        <v>2.7391321779999998</v>
      </c>
      <c r="I27" s="212"/>
      <c r="J27" s="212"/>
      <c r="K27" s="14"/>
      <c r="L27" s="14"/>
    </row>
    <row r="28" spans="1:12" x14ac:dyDescent="0.25">
      <c r="A28" s="316" t="s">
        <v>40</v>
      </c>
      <c r="B28" s="317"/>
      <c r="C28" s="206" t="s">
        <v>4</v>
      </c>
      <c r="D28" s="207"/>
      <c r="E28" s="318">
        <v>0.08</v>
      </c>
      <c r="F28" s="319"/>
      <c r="G28" s="320"/>
      <c r="H28" s="212">
        <f>E28*(E11+H18)</f>
        <v>109.56528711999999</v>
      </c>
      <c r="I28" s="212"/>
      <c r="J28" s="212"/>
      <c r="K28" s="14"/>
      <c r="L28" s="14"/>
    </row>
    <row r="29" spans="1:12" x14ac:dyDescent="0.25">
      <c r="A29" s="278" t="s">
        <v>36</v>
      </c>
      <c r="B29" s="278"/>
      <c r="C29" s="278"/>
      <c r="D29" s="278"/>
      <c r="E29" s="279">
        <f>SUM(E21:G28)</f>
        <v>0.34800000000000003</v>
      </c>
      <c r="F29" s="280"/>
      <c r="G29" s="281"/>
      <c r="H29" s="282">
        <f>SUM(H21:J28)</f>
        <v>476.60899897199994</v>
      </c>
      <c r="I29" s="282"/>
      <c r="J29" s="282"/>
      <c r="K29" s="14"/>
      <c r="L29" s="14"/>
    </row>
    <row r="30" spans="1:12" x14ac:dyDescent="0.25">
      <c r="A30" s="218" t="s">
        <v>48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14"/>
      <c r="L30" s="14"/>
    </row>
    <row r="31" spans="1:12" x14ac:dyDescent="0.25">
      <c r="A31" s="206" t="s">
        <v>2</v>
      </c>
      <c r="B31" s="208"/>
      <c r="C31" s="324" t="s">
        <v>46</v>
      </c>
      <c r="D31" s="325"/>
      <c r="E31" s="326"/>
      <c r="F31" s="326"/>
      <c r="G31" s="326"/>
      <c r="H31" s="212">
        <f>(3.9*2*25.5)-6%*E5</f>
        <v>130.6662</v>
      </c>
      <c r="I31" s="212"/>
      <c r="J31" s="212"/>
      <c r="K31" s="14"/>
      <c r="L31" s="14"/>
    </row>
    <row r="32" spans="1:12" x14ac:dyDescent="0.25">
      <c r="A32" s="206" t="s">
        <v>7</v>
      </c>
      <c r="B32" s="208"/>
      <c r="C32" s="206" t="s">
        <v>47</v>
      </c>
      <c r="D32" s="208"/>
      <c r="E32" s="315"/>
      <c r="F32" s="315"/>
      <c r="G32" s="315"/>
      <c r="H32" s="212">
        <f>21.63*22</f>
        <v>475.85999999999996</v>
      </c>
      <c r="I32" s="212"/>
      <c r="J32" s="212"/>
      <c r="K32" s="14"/>
      <c r="L32" s="14"/>
    </row>
    <row r="33" spans="1:12" x14ac:dyDescent="0.25">
      <c r="A33" s="206" t="s">
        <v>8</v>
      </c>
      <c r="B33" s="208"/>
      <c r="C33" s="225" t="s">
        <v>49</v>
      </c>
      <c r="D33" s="227"/>
      <c r="E33" s="315"/>
      <c r="F33" s="315"/>
      <c r="G33" s="315"/>
      <c r="H33" s="212">
        <v>36.57</v>
      </c>
      <c r="I33" s="212"/>
      <c r="J33" s="212"/>
      <c r="K33" s="14"/>
      <c r="L33" s="14"/>
    </row>
    <row r="34" spans="1:12" x14ac:dyDescent="0.25">
      <c r="A34" s="206" t="s">
        <v>9</v>
      </c>
      <c r="B34" s="208"/>
      <c r="C34" s="284" t="s">
        <v>28</v>
      </c>
      <c r="D34" s="285"/>
      <c r="E34" s="315"/>
      <c r="F34" s="315"/>
      <c r="G34" s="315"/>
      <c r="H34" s="212"/>
      <c r="I34" s="212"/>
      <c r="J34" s="212"/>
      <c r="K34" s="14"/>
      <c r="L34" s="14"/>
    </row>
    <row r="35" spans="1:12" x14ac:dyDescent="0.25">
      <c r="A35" s="345" t="s">
        <v>38</v>
      </c>
      <c r="B35" s="346"/>
      <c r="C35" s="346"/>
      <c r="D35" s="346"/>
      <c r="E35" s="346"/>
      <c r="F35" s="346"/>
      <c r="G35" s="347"/>
      <c r="H35" s="282">
        <f>SUM(H31:J34)</f>
        <v>643.09620000000007</v>
      </c>
      <c r="I35" s="282"/>
      <c r="J35" s="282"/>
      <c r="K35" s="14"/>
      <c r="L35" s="14"/>
    </row>
    <row r="36" spans="1:12" x14ac:dyDescent="0.25">
      <c r="A36" s="267" t="s">
        <v>72</v>
      </c>
      <c r="B36" s="267"/>
      <c r="C36" s="267"/>
      <c r="D36" s="267"/>
      <c r="E36" s="268">
        <f>H18+H29+H35</f>
        <v>1352.041287972</v>
      </c>
      <c r="F36" s="269"/>
      <c r="G36" s="269"/>
      <c r="H36" s="269"/>
      <c r="I36" s="269"/>
      <c r="J36" s="269"/>
      <c r="K36" s="14"/>
      <c r="L36" s="14"/>
    </row>
    <row r="37" spans="1:12" ht="3.75" customHeight="1" x14ac:dyDescent="0.25">
      <c r="A37" s="270"/>
      <c r="B37" s="271"/>
      <c r="C37" s="271"/>
      <c r="D37" s="271"/>
      <c r="E37" s="271"/>
      <c r="F37" s="271"/>
      <c r="G37" s="271"/>
      <c r="H37" s="271"/>
      <c r="I37" s="271"/>
      <c r="J37" s="272"/>
      <c r="K37" s="14"/>
      <c r="L37" s="14"/>
    </row>
    <row r="38" spans="1:12" x14ac:dyDescent="0.25">
      <c r="A38" s="217" t="s">
        <v>174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14"/>
      <c r="L38" s="14"/>
    </row>
    <row r="39" spans="1:12" x14ac:dyDescent="0.25">
      <c r="A39" s="255" t="s">
        <v>2</v>
      </c>
      <c r="B39" s="256"/>
      <c r="C39" s="255" t="s">
        <v>51</v>
      </c>
      <c r="D39" s="256"/>
      <c r="E39" s="11"/>
      <c r="F39" s="13"/>
      <c r="G39" s="12"/>
      <c r="H39" s="257">
        <f>E11/12*5%</f>
        <v>4.738458333333333</v>
      </c>
      <c r="I39" s="258"/>
      <c r="J39" s="256"/>
      <c r="K39" s="14"/>
      <c r="L39" s="14"/>
    </row>
    <row r="40" spans="1:12" x14ac:dyDescent="0.25">
      <c r="A40" s="255" t="s">
        <v>7</v>
      </c>
      <c r="B40" s="256"/>
      <c r="C40" s="255" t="s">
        <v>52</v>
      </c>
      <c r="D40" s="256"/>
      <c r="E40" s="11"/>
      <c r="F40" s="13"/>
      <c r="G40" s="12"/>
      <c r="H40" s="257">
        <f>H39*8%</f>
        <v>0.37907666666666667</v>
      </c>
      <c r="I40" s="258"/>
      <c r="J40" s="256"/>
      <c r="K40" s="14"/>
      <c r="L40" s="14"/>
    </row>
    <row r="41" spans="1:12" ht="30.75" customHeight="1" x14ac:dyDescent="0.25">
      <c r="A41" s="259" t="s">
        <v>8</v>
      </c>
      <c r="B41" s="260"/>
      <c r="C41" s="261" t="s">
        <v>53</v>
      </c>
      <c r="D41" s="262"/>
      <c r="E41" s="263"/>
      <c r="F41" s="264"/>
      <c r="G41" s="265"/>
      <c r="H41" s="266">
        <f>E41*E11</f>
        <v>0</v>
      </c>
      <c r="I41" s="266"/>
      <c r="J41" s="266"/>
      <c r="K41" s="14"/>
      <c r="L41" s="14"/>
    </row>
    <row r="42" spans="1:12" x14ac:dyDescent="0.25">
      <c r="A42" s="173" t="s">
        <v>9</v>
      </c>
      <c r="B42" s="173"/>
      <c r="C42" s="206" t="s">
        <v>54</v>
      </c>
      <c r="D42" s="208"/>
      <c r="E42" s="283"/>
      <c r="F42" s="283"/>
      <c r="G42" s="283"/>
      <c r="H42" s="212">
        <f>E11/30/12*7*100%</f>
        <v>22.112805555555553</v>
      </c>
      <c r="I42" s="212"/>
      <c r="J42" s="212"/>
      <c r="K42" s="14"/>
      <c r="L42" s="14"/>
    </row>
    <row r="43" spans="1:12" ht="30.75" customHeight="1" x14ac:dyDescent="0.25">
      <c r="A43" s="173" t="s">
        <v>10</v>
      </c>
      <c r="B43" s="173"/>
      <c r="C43" s="284" t="s">
        <v>83</v>
      </c>
      <c r="D43" s="285"/>
      <c r="E43" s="283"/>
      <c r="F43" s="283"/>
      <c r="G43" s="283"/>
      <c r="H43" s="212">
        <f>H42*39.8%</f>
        <v>8.80089661111111</v>
      </c>
      <c r="I43" s="212"/>
      <c r="J43" s="212"/>
      <c r="K43" s="14"/>
      <c r="L43" s="14"/>
    </row>
    <row r="44" spans="1:12" ht="30.75" customHeight="1" x14ac:dyDescent="0.25">
      <c r="A44" s="206" t="s">
        <v>11</v>
      </c>
      <c r="B44" s="208"/>
      <c r="C44" s="284" t="s">
        <v>53</v>
      </c>
      <c r="D44" s="285"/>
      <c r="E44" s="209"/>
      <c r="F44" s="210"/>
      <c r="G44" s="211"/>
      <c r="H44" s="275">
        <f>E11*5%</f>
        <v>56.861500000000007</v>
      </c>
      <c r="I44" s="276"/>
      <c r="J44" s="277"/>
      <c r="K44" s="14"/>
      <c r="L44" s="14"/>
    </row>
    <row r="45" spans="1:12" x14ac:dyDescent="0.25">
      <c r="A45" s="278" t="s">
        <v>36</v>
      </c>
      <c r="B45" s="278"/>
      <c r="C45" s="278"/>
      <c r="D45" s="278"/>
      <c r="E45" s="279"/>
      <c r="F45" s="280"/>
      <c r="G45" s="281"/>
      <c r="H45" s="282">
        <f>SUM(H39:J44)</f>
        <v>92.892737166666677</v>
      </c>
      <c r="I45" s="282"/>
      <c r="J45" s="282"/>
      <c r="K45" s="14"/>
      <c r="L45" s="14"/>
    </row>
    <row r="46" spans="1:12" ht="4.5" customHeight="1" x14ac:dyDescent="0.25">
      <c r="E46" s="2"/>
      <c r="F46" s="2"/>
      <c r="G46" s="2"/>
      <c r="H46" s="3"/>
      <c r="I46" s="3"/>
      <c r="J46" s="3"/>
      <c r="K46" s="14"/>
      <c r="L46" s="14"/>
    </row>
    <row r="47" spans="1:12" x14ac:dyDescent="0.25">
      <c r="A47" s="217" t="s">
        <v>173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14"/>
      <c r="L47" s="14"/>
    </row>
    <row r="48" spans="1:12" x14ac:dyDescent="0.25">
      <c r="A48" s="255" t="s">
        <v>2</v>
      </c>
      <c r="B48" s="256"/>
      <c r="C48" s="255" t="s">
        <v>56</v>
      </c>
      <c r="D48" s="256"/>
      <c r="E48" s="11"/>
      <c r="F48" s="13"/>
      <c r="G48" s="12"/>
      <c r="H48" s="257">
        <f>E19/12*5%</f>
        <v>3.2583333333333336E-4</v>
      </c>
      <c r="I48" s="258"/>
      <c r="J48" s="256"/>
      <c r="K48" s="14"/>
      <c r="L48" s="14"/>
    </row>
    <row r="49" spans="1:12" x14ac:dyDescent="0.25">
      <c r="A49" s="255" t="s">
        <v>7</v>
      </c>
      <c r="B49" s="256"/>
      <c r="C49" s="255" t="s">
        <v>57</v>
      </c>
      <c r="D49" s="256"/>
      <c r="E49" s="11"/>
      <c r="F49" s="13"/>
      <c r="G49" s="12"/>
      <c r="H49" s="257">
        <f>E11/30/12</f>
        <v>3.1589722222222218</v>
      </c>
      <c r="I49" s="258"/>
      <c r="J49" s="256"/>
      <c r="K49" s="14"/>
      <c r="L49" s="14"/>
    </row>
    <row r="50" spans="1:12" x14ac:dyDescent="0.25">
      <c r="A50" s="259" t="s">
        <v>8</v>
      </c>
      <c r="B50" s="260"/>
      <c r="C50" s="261" t="s">
        <v>58</v>
      </c>
      <c r="D50" s="262"/>
      <c r="E50" s="263"/>
      <c r="F50" s="264"/>
      <c r="G50" s="265"/>
      <c r="H50" s="266">
        <f>E11/30/12*5*1.5%</f>
        <v>0.23692291666666662</v>
      </c>
      <c r="I50" s="266"/>
      <c r="J50" s="266"/>
      <c r="K50" s="14"/>
      <c r="L50" s="14"/>
    </row>
    <row r="51" spans="1:12" ht="31.5" customHeight="1" x14ac:dyDescent="0.25">
      <c r="A51" s="173" t="s">
        <v>9</v>
      </c>
      <c r="B51" s="173"/>
      <c r="C51" s="376" t="s">
        <v>59</v>
      </c>
      <c r="D51" s="377"/>
      <c r="E51" s="283"/>
      <c r="F51" s="283"/>
      <c r="G51" s="283"/>
      <c r="H51" s="212">
        <f>E11/30/12*15*8%</f>
        <v>3.790766666666666</v>
      </c>
      <c r="I51" s="212"/>
      <c r="J51" s="212"/>
      <c r="K51" s="14"/>
      <c r="L51" s="14"/>
    </row>
    <row r="52" spans="1:12" x14ac:dyDescent="0.25">
      <c r="A52" s="173" t="s">
        <v>10</v>
      </c>
      <c r="B52" s="173"/>
      <c r="C52" s="284" t="s">
        <v>60</v>
      </c>
      <c r="D52" s="285"/>
      <c r="E52" s="283"/>
      <c r="F52" s="283"/>
      <c r="G52" s="283"/>
      <c r="H52" s="212">
        <f>E19*5%</f>
        <v>3.9100000000000003E-3</v>
      </c>
      <c r="I52" s="212"/>
      <c r="J52" s="212"/>
      <c r="K52" s="14"/>
      <c r="L52" s="14"/>
    </row>
    <row r="53" spans="1:12" x14ac:dyDescent="0.25">
      <c r="A53" s="173" t="s">
        <v>11</v>
      </c>
      <c r="B53" s="173"/>
      <c r="C53" s="284" t="s">
        <v>61</v>
      </c>
      <c r="D53" s="285"/>
      <c r="E53" s="283"/>
      <c r="F53" s="283"/>
      <c r="G53" s="283"/>
      <c r="H53" s="212">
        <f>E11/30/12*5*40%</f>
        <v>6.3179444444444437</v>
      </c>
      <c r="I53" s="212"/>
      <c r="J53" s="212"/>
      <c r="K53" s="14"/>
      <c r="L53" s="14"/>
    </row>
    <row r="54" spans="1:12" ht="30" customHeight="1" x14ac:dyDescent="0.25">
      <c r="A54" s="173" t="s">
        <v>39</v>
      </c>
      <c r="B54" s="173"/>
      <c r="C54" s="284" t="s">
        <v>62</v>
      </c>
      <c r="D54" s="285"/>
      <c r="E54" s="283"/>
      <c r="F54" s="283"/>
      <c r="G54" s="283"/>
      <c r="H54" s="212">
        <f>SUM(H48:J53)*39.8%</f>
        <v>5.3765191491666648</v>
      </c>
      <c r="I54" s="212"/>
      <c r="J54" s="212"/>
      <c r="K54" s="14"/>
      <c r="L54" s="14"/>
    </row>
    <row r="55" spans="1:12" x14ac:dyDescent="0.25">
      <c r="A55" s="278" t="s">
        <v>36</v>
      </c>
      <c r="B55" s="278"/>
      <c r="C55" s="278"/>
      <c r="D55" s="278"/>
      <c r="E55" s="279"/>
      <c r="F55" s="280"/>
      <c r="G55" s="281"/>
      <c r="H55" s="282">
        <f>SUM(H48:J54)</f>
        <v>18.885361232499996</v>
      </c>
      <c r="I55" s="282"/>
      <c r="J55" s="282"/>
      <c r="K55" s="14"/>
      <c r="L55" s="14"/>
    </row>
    <row r="56" spans="1:12" x14ac:dyDescent="0.25">
      <c r="A56" s="288" t="s">
        <v>172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14"/>
      <c r="L56" s="14"/>
    </row>
    <row r="57" spans="1:12" ht="32.25" customHeight="1" x14ac:dyDescent="0.25">
      <c r="A57" s="255" t="s">
        <v>2</v>
      </c>
      <c r="B57" s="256"/>
      <c r="C57" s="286" t="s">
        <v>64</v>
      </c>
      <c r="D57" s="287"/>
      <c r="E57" s="11"/>
      <c r="F57" s="13"/>
      <c r="G57" s="12"/>
      <c r="H57" s="257">
        <f>((((E11+(E11/3))*0.3333)/12)*2%)</f>
        <v>0.84230835333333332</v>
      </c>
      <c r="I57" s="258"/>
      <c r="J57" s="256"/>
      <c r="K57" s="14"/>
      <c r="L57" s="14"/>
    </row>
    <row r="58" spans="1:12" ht="31.5" customHeight="1" x14ac:dyDescent="0.25">
      <c r="A58" s="255" t="s">
        <v>7</v>
      </c>
      <c r="B58" s="256"/>
      <c r="C58" s="286" t="s">
        <v>65</v>
      </c>
      <c r="D58" s="287"/>
      <c r="E58" s="11"/>
      <c r="F58" s="13"/>
      <c r="G58" s="12"/>
      <c r="H58" s="257">
        <f>H57*39.8%</f>
        <v>0.33523872462666665</v>
      </c>
      <c r="I58" s="258"/>
      <c r="J58" s="256"/>
      <c r="K58" s="14"/>
      <c r="L58" s="14"/>
    </row>
    <row r="59" spans="1:12" ht="30" customHeight="1" x14ac:dyDescent="0.25">
      <c r="A59" s="259" t="s">
        <v>8</v>
      </c>
      <c r="B59" s="260"/>
      <c r="C59" s="286" t="s">
        <v>66</v>
      </c>
      <c r="D59" s="287"/>
      <c r="E59" s="263"/>
      <c r="F59" s="264"/>
      <c r="G59" s="265"/>
      <c r="H59" s="266">
        <f>(((E11+H16)*0.333)*2%)*39.8%</f>
        <v>3.2655350700061194</v>
      </c>
      <c r="I59" s="266"/>
      <c r="J59" s="266"/>
      <c r="K59" s="14"/>
      <c r="L59" s="14"/>
    </row>
    <row r="60" spans="1:12" x14ac:dyDescent="0.25">
      <c r="A60" s="173" t="s">
        <v>9</v>
      </c>
      <c r="B60" s="173"/>
      <c r="C60" s="206" t="s">
        <v>67</v>
      </c>
      <c r="D60" s="208"/>
      <c r="E60" s="283"/>
      <c r="F60" s="283"/>
      <c r="G60" s="283"/>
      <c r="H60" s="212"/>
      <c r="I60" s="212"/>
      <c r="J60" s="212"/>
      <c r="K60" s="14"/>
      <c r="L60" s="14"/>
    </row>
    <row r="61" spans="1:12" x14ac:dyDescent="0.25">
      <c r="A61" s="278" t="s">
        <v>36</v>
      </c>
      <c r="B61" s="278"/>
      <c r="C61" s="278"/>
      <c r="D61" s="278"/>
      <c r="E61" s="279"/>
      <c r="F61" s="280"/>
      <c r="G61" s="281"/>
      <c r="H61" s="282">
        <f>SUM(H57:J60)</f>
        <v>4.4430821479661198</v>
      </c>
      <c r="I61" s="282"/>
      <c r="J61" s="282"/>
      <c r="K61" s="14"/>
      <c r="L61" s="14"/>
    </row>
    <row r="62" spans="1:12" x14ac:dyDescent="0.25">
      <c r="A62" s="288" t="s">
        <v>171</v>
      </c>
      <c r="B62" s="288"/>
      <c r="C62" s="288"/>
      <c r="D62" s="288"/>
      <c r="E62" s="288"/>
      <c r="F62" s="288"/>
      <c r="G62" s="288"/>
      <c r="H62" s="288"/>
      <c r="I62" s="288"/>
      <c r="J62" s="288"/>
      <c r="K62" s="14"/>
      <c r="L62" s="14"/>
    </row>
    <row r="63" spans="1:12" ht="33" customHeight="1" x14ac:dyDescent="0.25">
      <c r="A63" s="255" t="s">
        <v>2</v>
      </c>
      <c r="B63" s="256"/>
      <c r="C63" s="286" t="s">
        <v>69</v>
      </c>
      <c r="D63" s="287"/>
      <c r="E63" s="11"/>
      <c r="F63" s="13"/>
      <c r="G63" s="12"/>
      <c r="H63" s="257">
        <f>((((E17+(E17/3))*0.3333)/12)*2%)</f>
        <v>8.9620666666666654E-5</v>
      </c>
      <c r="I63" s="258"/>
      <c r="J63" s="256"/>
      <c r="K63" s="14"/>
      <c r="L63" s="14"/>
    </row>
    <row r="64" spans="1:12" ht="29.25" customHeight="1" x14ac:dyDescent="0.25">
      <c r="A64" s="255" t="s">
        <v>7</v>
      </c>
      <c r="B64" s="256"/>
      <c r="C64" s="286" t="s">
        <v>70</v>
      </c>
      <c r="D64" s="287"/>
      <c r="E64" s="11"/>
      <c r="F64" s="13"/>
      <c r="G64" s="12"/>
      <c r="H64" s="257">
        <f>H63*39.8%</f>
        <v>3.5669025333333325E-5</v>
      </c>
      <c r="I64" s="258"/>
      <c r="J64" s="256"/>
      <c r="K64" s="14"/>
      <c r="L64" s="14"/>
    </row>
    <row r="65" spans="1:12" x14ac:dyDescent="0.25">
      <c r="A65" s="278" t="s">
        <v>36</v>
      </c>
      <c r="B65" s="278"/>
      <c r="C65" s="278"/>
      <c r="D65" s="278"/>
      <c r="E65" s="279"/>
      <c r="F65" s="280"/>
      <c r="G65" s="281"/>
      <c r="H65" s="282">
        <f>SUM(H63:J64)</f>
        <v>1.2528969199999997E-4</v>
      </c>
      <c r="I65" s="282"/>
      <c r="J65" s="282"/>
      <c r="K65" s="14"/>
      <c r="L65" s="14"/>
    </row>
    <row r="66" spans="1:12" x14ac:dyDescent="0.25">
      <c r="A66" s="267" t="s">
        <v>71</v>
      </c>
      <c r="B66" s="267"/>
      <c r="C66" s="267"/>
      <c r="D66" s="267"/>
      <c r="E66" s="268">
        <f>H65+H61+H55</f>
        <v>23.328568670158116</v>
      </c>
      <c r="F66" s="269"/>
      <c r="G66" s="269"/>
      <c r="H66" s="269"/>
      <c r="I66" s="269"/>
      <c r="J66" s="269"/>
      <c r="K66" s="14"/>
      <c r="L66" s="14"/>
    </row>
    <row r="67" spans="1:12" ht="6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4"/>
      <c r="L67" s="14"/>
    </row>
    <row r="68" spans="1:12" x14ac:dyDescent="0.25">
      <c r="A68" s="217" t="s">
        <v>73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14"/>
      <c r="L68" s="14"/>
    </row>
    <row r="69" spans="1:12" x14ac:dyDescent="0.25">
      <c r="A69" s="255" t="s">
        <v>2</v>
      </c>
      <c r="B69" s="256"/>
      <c r="C69" s="255" t="s">
        <v>74</v>
      </c>
      <c r="D69" s="256"/>
      <c r="E69" s="255"/>
      <c r="F69" s="258"/>
      <c r="G69" s="256"/>
      <c r="H69" s="257">
        <v>90</v>
      </c>
      <c r="I69" s="258"/>
      <c r="J69" s="256"/>
      <c r="K69" s="14"/>
      <c r="L69" s="14"/>
    </row>
    <row r="70" spans="1:12" x14ac:dyDescent="0.25">
      <c r="A70" s="255" t="s">
        <v>7</v>
      </c>
      <c r="B70" s="256"/>
      <c r="C70" s="255" t="s">
        <v>75</v>
      </c>
      <c r="D70" s="256"/>
      <c r="E70" s="11"/>
      <c r="F70" s="13"/>
      <c r="G70" s="12"/>
      <c r="H70" s="257">
        <f>1980/12</f>
        <v>165</v>
      </c>
      <c r="I70" s="258"/>
      <c r="J70" s="256"/>
      <c r="K70" s="14"/>
      <c r="L70" s="14"/>
    </row>
    <row r="71" spans="1:12" x14ac:dyDescent="0.25">
      <c r="A71" s="259" t="s">
        <v>8</v>
      </c>
      <c r="B71" s="260"/>
      <c r="C71" s="261" t="s">
        <v>76</v>
      </c>
      <c r="D71" s="262"/>
      <c r="E71" s="263"/>
      <c r="F71" s="264"/>
      <c r="G71" s="265"/>
      <c r="H71" s="266">
        <f>3000/120</f>
        <v>25</v>
      </c>
      <c r="I71" s="266"/>
      <c r="J71" s="266"/>
      <c r="K71" s="14"/>
      <c r="L71" s="14"/>
    </row>
    <row r="72" spans="1:12" x14ac:dyDescent="0.25">
      <c r="A72" s="173" t="s">
        <v>9</v>
      </c>
      <c r="B72" s="173"/>
      <c r="C72" s="206" t="s">
        <v>28</v>
      </c>
      <c r="D72" s="208"/>
      <c r="E72" s="283"/>
      <c r="F72" s="283"/>
      <c r="G72" s="283"/>
      <c r="H72" s="212">
        <f>E30/30/12*15*8%</f>
        <v>0</v>
      </c>
      <c r="I72" s="212"/>
      <c r="J72" s="212"/>
      <c r="K72" s="14"/>
      <c r="L72" s="14"/>
    </row>
    <row r="73" spans="1:12" x14ac:dyDescent="0.25">
      <c r="A73" s="278" t="s">
        <v>36</v>
      </c>
      <c r="B73" s="278"/>
      <c r="C73" s="278"/>
      <c r="D73" s="278"/>
      <c r="E73" s="279"/>
      <c r="F73" s="280"/>
      <c r="G73" s="281"/>
      <c r="H73" s="282">
        <f>SUM(H69:J72)</f>
        <v>280</v>
      </c>
      <c r="I73" s="282"/>
      <c r="J73" s="282"/>
      <c r="K73" s="14"/>
      <c r="L73" s="14"/>
    </row>
    <row r="74" spans="1:12" ht="4.5" customHeight="1" x14ac:dyDescent="0.25">
      <c r="E74" s="2"/>
      <c r="F74" s="2"/>
      <c r="G74" s="2"/>
      <c r="H74" s="3"/>
      <c r="I74" s="3"/>
      <c r="J74" s="3"/>
      <c r="K74" s="14"/>
      <c r="L74" s="14"/>
    </row>
    <row r="75" spans="1:12" x14ac:dyDescent="0.25">
      <c r="A75" s="217" t="s">
        <v>84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14"/>
      <c r="L75" s="14"/>
    </row>
    <row r="76" spans="1:12" x14ac:dyDescent="0.25">
      <c r="A76" s="255" t="s">
        <v>2</v>
      </c>
      <c r="B76" s="256"/>
      <c r="C76" s="255" t="s">
        <v>77</v>
      </c>
      <c r="D76" s="256"/>
      <c r="E76" s="327">
        <v>7.0000000000000007E-2</v>
      </c>
      <c r="F76" s="258"/>
      <c r="G76" s="256"/>
      <c r="H76" s="257">
        <f>(H73+E66+H45+E36+E11)*E76</f>
        <v>201.98448156661775</v>
      </c>
      <c r="I76" s="258"/>
      <c r="J76" s="256"/>
      <c r="K76" s="14"/>
      <c r="L76" s="14"/>
    </row>
    <row r="77" spans="1:12" x14ac:dyDescent="0.25">
      <c r="A77" s="255" t="s">
        <v>7</v>
      </c>
      <c r="B77" s="256"/>
      <c r="C77" s="255" t="s">
        <v>12</v>
      </c>
      <c r="D77" s="256"/>
      <c r="E77" s="327">
        <v>7.5774185115783349E-2</v>
      </c>
      <c r="F77" s="258"/>
      <c r="G77" s="256"/>
      <c r="H77" s="257">
        <f>E77*(H73+E66+H45+E36+E11)</f>
        <v>218.64584995349171</v>
      </c>
      <c r="I77" s="258"/>
      <c r="J77" s="256"/>
      <c r="K77" s="14"/>
      <c r="L77" s="14"/>
    </row>
    <row r="78" spans="1:12" x14ac:dyDescent="0.25">
      <c r="A78" s="259" t="s">
        <v>8</v>
      </c>
      <c r="B78" s="260"/>
      <c r="C78" s="261" t="s">
        <v>78</v>
      </c>
      <c r="D78" s="262"/>
      <c r="E78" s="338">
        <v>0.85750000000000004</v>
      </c>
      <c r="F78" s="339"/>
      <c r="G78" s="340"/>
      <c r="H78" s="266">
        <f>(H73+E66+H45+E36+E11)/E78</f>
        <v>3365.0059403018358</v>
      </c>
      <c r="I78" s="266"/>
      <c r="J78" s="266"/>
      <c r="K78" s="14"/>
      <c r="L78" s="14"/>
    </row>
    <row r="79" spans="1:12" x14ac:dyDescent="0.25">
      <c r="A79" s="173" t="s">
        <v>9</v>
      </c>
      <c r="B79" s="173"/>
      <c r="C79" s="206" t="s">
        <v>79</v>
      </c>
      <c r="D79" s="208"/>
      <c r="E79" s="283">
        <v>1.6500000000000001E-2</v>
      </c>
      <c r="F79" s="283"/>
      <c r="G79" s="283"/>
      <c r="H79" s="212">
        <f>E79*H86</f>
        <v>54.550980000000003</v>
      </c>
      <c r="I79" s="212"/>
      <c r="J79" s="212"/>
      <c r="K79" s="14"/>
      <c r="L79" s="14"/>
    </row>
    <row r="80" spans="1:12" x14ac:dyDescent="0.25">
      <c r="A80" s="173" t="s">
        <v>9</v>
      </c>
      <c r="B80" s="173"/>
      <c r="C80" s="206" t="s">
        <v>80</v>
      </c>
      <c r="D80" s="208"/>
      <c r="E80" s="283">
        <v>7.5999999999999998E-2</v>
      </c>
      <c r="F80" s="283"/>
      <c r="G80" s="283"/>
      <c r="H80" s="212">
        <f>E80*H86</f>
        <v>251.26512</v>
      </c>
      <c r="I80" s="212"/>
      <c r="J80" s="212"/>
      <c r="K80" s="14"/>
      <c r="L80" s="14"/>
    </row>
    <row r="81" spans="1:12" x14ac:dyDescent="0.25">
      <c r="A81" s="173" t="s">
        <v>10</v>
      </c>
      <c r="B81" s="173"/>
      <c r="C81" s="206" t="s">
        <v>81</v>
      </c>
      <c r="D81" s="208"/>
      <c r="E81" s="283"/>
      <c r="F81" s="283"/>
      <c r="G81" s="283"/>
      <c r="H81" s="212"/>
      <c r="I81" s="212"/>
      <c r="J81" s="212"/>
      <c r="K81" s="14"/>
      <c r="L81" s="14"/>
    </row>
    <row r="82" spans="1:12" x14ac:dyDescent="0.25">
      <c r="A82" s="173" t="s">
        <v>11</v>
      </c>
      <c r="B82" s="173"/>
      <c r="C82" s="206" t="s">
        <v>82</v>
      </c>
      <c r="D82" s="208"/>
      <c r="E82" s="283">
        <v>0.05</v>
      </c>
      <c r="F82" s="283"/>
      <c r="G82" s="283"/>
      <c r="H82" s="212">
        <f>E82*H86</f>
        <v>165.30600000000001</v>
      </c>
      <c r="I82" s="212"/>
      <c r="J82" s="212"/>
      <c r="K82" s="14"/>
      <c r="L82" s="14"/>
    </row>
    <row r="83" spans="1:12" x14ac:dyDescent="0.25">
      <c r="A83" s="278" t="s">
        <v>36</v>
      </c>
      <c r="B83" s="278"/>
      <c r="C83" s="278"/>
      <c r="D83" s="278"/>
      <c r="E83" s="279"/>
      <c r="F83" s="280"/>
      <c r="G83" s="281"/>
      <c r="H83" s="282">
        <f>H76+H77+H79+H80+H82</f>
        <v>891.75243152010944</v>
      </c>
      <c r="I83" s="282"/>
      <c r="J83" s="282"/>
      <c r="K83" s="14"/>
      <c r="L83" s="14"/>
    </row>
    <row r="84" spans="1:12" ht="3.75" customHeight="1" x14ac:dyDescent="0.25">
      <c r="E84" s="2"/>
      <c r="F84" s="2"/>
      <c r="G84" s="2"/>
      <c r="H84" s="3"/>
      <c r="I84" s="3"/>
      <c r="J84" s="3"/>
      <c r="K84" s="14"/>
      <c r="L84" s="14"/>
    </row>
    <row r="85" spans="1:12" x14ac:dyDescent="0.25">
      <c r="A85" s="311" t="s">
        <v>85</v>
      </c>
      <c r="B85" s="311"/>
      <c r="C85" s="311"/>
      <c r="D85" s="311"/>
      <c r="E85" s="311"/>
      <c r="F85" s="311"/>
      <c r="G85" s="311"/>
      <c r="H85" s="212">
        <f>SUM(H83+H73+E66+H45+E36+E11)</f>
        <v>3777.2450253289339</v>
      </c>
      <c r="I85" s="212"/>
      <c r="J85" s="212"/>
    </row>
    <row r="86" spans="1:12" x14ac:dyDescent="0.25">
      <c r="H86" s="96">
        <v>3306.12</v>
      </c>
      <c r="I86" s="96"/>
      <c r="J86" s="96"/>
    </row>
  </sheetData>
  <mergeCells count="232">
    <mergeCell ref="A83:D83"/>
    <mergeCell ref="E83:G83"/>
    <mergeCell ref="H83:J83"/>
    <mergeCell ref="A85:G85"/>
    <mergeCell ref="H85:J85"/>
    <mergeCell ref="A80:B80"/>
    <mergeCell ref="C80:D80"/>
    <mergeCell ref="E80:G80"/>
    <mergeCell ref="H80:J80"/>
    <mergeCell ref="A81:B81"/>
    <mergeCell ref="C81:D81"/>
    <mergeCell ref="E81:G81"/>
    <mergeCell ref="H81:J81"/>
    <mergeCell ref="A82:B82"/>
    <mergeCell ref="C82:D82"/>
    <mergeCell ref="E82:G82"/>
    <mergeCell ref="H82:J82"/>
    <mergeCell ref="A77:B77"/>
    <mergeCell ref="C77:D77"/>
    <mergeCell ref="A78:B78"/>
    <mergeCell ref="C78:D78"/>
    <mergeCell ref="E78:G78"/>
    <mergeCell ref="H78:J78"/>
    <mergeCell ref="A79:B79"/>
    <mergeCell ref="C79:D79"/>
    <mergeCell ref="E79:G79"/>
    <mergeCell ref="H79:J79"/>
    <mergeCell ref="E77:G77"/>
    <mergeCell ref="H77:J77"/>
    <mergeCell ref="A72:B72"/>
    <mergeCell ref="C72:D72"/>
    <mergeCell ref="E72:G72"/>
    <mergeCell ref="H72:J72"/>
    <mergeCell ref="A75:J75"/>
    <mergeCell ref="A76:B76"/>
    <mergeCell ref="C76:D76"/>
    <mergeCell ref="E76:G76"/>
    <mergeCell ref="H76:J76"/>
    <mergeCell ref="A73:D73"/>
    <mergeCell ref="E73:G73"/>
    <mergeCell ref="H73:J73"/>
    <mergeCell ref="A64:B64"/>
    <mergeCell ref="C64:D64"/>
    <mergeCell ref="H64:J64"/>
    <mergeCell ref="A65:D65"/>
    <mergeCell ref="A66:D66"/>
    <mergeCell ref="E66:J66"/>
    <mergeCell ref="A68:J68"/>
    <mergeCell ref="A71:B71"/>
    <mergeCell ref="C71:D71"/>
    <mergeCell ref="A70:B70"/>
    <mergeCell ref="C70:D70"/>
    <mergeCell ref="H70:J70"/>
    <mergeCell ref="E71:G71"/>
    <mergeCell ref="H71:J71"/>
    <mergeCell ref="A69:B69"/>
    <mergeCell ref="C69:D69"/>
    <mergeCell ref="E69:G69"/>
    <mergeCell ref="H69:J69"/>
    <mergeCell ref="E65:G65"/>
    <mergeCell ref="H65:J65"/>
    <mergeCell ref="A52:B52"/>
    <mergeCell ref="C52:D52"/>
    <mergeCell ref="E52:G52"/>
    <mergeCell ref="H52:J52"/>
    <mergeCell ref="A53:B53"/>
    <mergeCell ref="C53:D53"/>
    <mergeCell ref="A54:B54"/>
    <mergeCell ref="C54:D54"/>
    <mergeCell ref="E54:G54"/>
    <mergeCell ref="H54:J54"/>
    <mergeCell ref="E53:G53"/>
    <mergeCell ref="H53:J53"/>
    <mergeCell ref="A37:J37"/>
    <mergeCell ref="A39:B39"/>
    <mergeCell ref="A40:B40"/>
    <mergeCell ref="C40:D40"/>
    <mergeCell ref="A41:B41"/>
    <mergeCell ref="C41:D41"/>
    <mergeCell ref="E41:G41"/>
    <mergeCell ref="H41:J41"/>
    <mergeCell ref="A42:B42"/>
    <mergeCell ref="C42:D42"/>
    <mergeCell ref="E42:G42"/>
    <mergeCell ref="H42:J42"/>
    <mergeCell ref="A26:B26"/>
    <mergeCell ref="A27:B27"/>
    <mergeCell ref="A28:B28"/>
    <mergeCell ref="A30:J30"/>
    <mergeCell ref="A31:B31"/>
    <mergeCell ref="C31:D31"/>
    <mergeCell ref="E31:G31"/>
    <mergeCell ref="H31:J31"/>
    <mergeCell ref="C26:D26"/>
    <mergeCell ref="E26:G26"/>
    <mergeCell ref="H26:J26"/>
    <mergeCell ref="A29:D29"/>
    <mergeCell ref="E29:G29"/>
    <mergeCell ref="H29:J29"/>
    <mergeCell ref="C27:D27"/>
    <mergeCell ref="E27:G27"/>
    <mergeCell ref="H27:J27"/>
    <mergeCell ref="C28:D28"/>
    <mergeCell ref="E28:G28"/>
    <mergeCell ref="H28:J28"/>
    <mergeCell ref="A3:J3"/>
    <mergeCell ref="E5:J5"/>
    <mergeCell ref="A1:C1"/>
    <mergeCell ref="D1:J1"/>
    <mergeCell ref="A2:J2"/>
    <mergeCell ref="A4:J4"/>
    <mergeCell ref="B5:D5"/>
    <mergeCell ref="E6:J6"/>
    <mergeCell ref="E7:J7"/>
    <mergeCell ref="B6:D6"/>
    <mergeCell ref="B7:D7"/>
    <mergeCell ref="B8:D8"/>
    <mergeCell ref="E8:J8"/>
    <mergeCell ref="B9:D9"/>
    <mergeCell ref="E9:J9"/>
    <mergeCell ref="B10:D10"/>
    <mergeCell ref="E10:J10"/>
    <mergeCell ref="A11:D11"/>
    <mergeCell ref="E11:J11"/>
    <mergeCell ref="A12:D12"/>
    <mergeCell ref="E16:G16"/>
    <mergeCell ref="H16:J16"/>
    <mergeCell ref="A20:J20"/>
    <mergeCell ref="C21:D21"/>
    <mergeCell ref="E21:G21"/>
    <mergeCell ref="H21:J21"/>
    <mergeCell ref="E12:J12"/>
    <mergeCell ref="A13:J13"/>
    <mergeCell ref="A14:J14"/>
    <mergeCell ref="A15:J15"/>
    <mergeCell ref="B16:D16"/>
    <mergeCell ref="B17:D17"/>
    <mergeCell ref="A18:G18"/>
    <mergeCell ref="B19:D19"/>
    <mergeCell ref="E19:G19"/>
    <mergeCell ref="H19:J19"/>
    <mergeCell ref="E17:G17"/>
    <mergeCell ref="H17:J17"/>
    <mergeCell ref="H18:J18"/>
    <mergeCell ref="A21:B21"/>
    <mergeCell ref="A22:B22"/>
    <mergeCell ref="C25:D25"/>
    <mergeCell ref="E25:G25"/>
    <mergeCell ref="H25:J25"/>
    <mergeCell ref="C23:D23"/>
    <mergeCell ref="E23:G23"/>
    <mergeCell ref="H23:J23"/>
    <mergeCell ref="C24:D24"/>
    <mergeCell ref="E24:G24"/>
    <mergeCell ref="H24:J24"/>
    <mergeCell ref="A23:B23"/>
    <mergeCell ref="A24:B24"/>
    <mergeCell ref="A25:B25"/>
    <mergeCell ref="C22:D22"/>
    <mergeCell ref="E22:G22"/>
    <mergeCell ref="H22:J22"/>
    <mergeCell ref="A32:B32"/>
    <mergeCell ref="H35:J35"/>
    <mergeCell ref="A36:D36"/>
    <mergeCell ref="C33:D33"/>
    <mergeCell ref="E33:G33"/>
    <mergeCell ref="H33:J33"/>
    <mergeCell ref="C34:D34"/>
    <mergeCell ref="E34:G34"/>
    <mergeCell ref="H34:J34"/>
    <mergeCell ref="A33:B33"/>
    <mergeCell ref="A34:B34"/>
    <mergeCell ref="A35:G35"/>
    <mergeCell ref="E36:J36"/>
    <mergeCell ref="C32:D32"/>
    <mergeCell ref="E32:G32"/>
    <mergeCell ref="H32:J32"/>
    <mergeCell ref="C43:D43"/>
    <mergeCell ref="E43:G43"/>
    <mergeCell ref="H43:J43"/>
    <mergeCell ref="C44:D44"/>
    <mergeCell ref="E44:G44"/>
    <mergeCell ref="H44:J44"/>
    <mergeCell ref="A38:J38"/>
    <mergeCell ref="C39:D39"/>
    <mergeCell ref="H39:J39"/>
    <mergeCell ref="H40:J40"/>
    <mergeCell ref="A43:B43"/>
    <mergeCell ref="A44:B44"/>
    <mergeCell ref="H49:J49"/>
    <mergeCell ref="E51:G51"/>
    <mergeCell ref="H51:J51"/>
    <mergeCell ref="A45:D45"/>
    <mergeCell ref="E45:G45"/>
    <mergeCell ref="H45:J45"/>
    <mergeCell ref="A47:J47"/>
    <mergeCell ref="C48:D48"/>
    <mergeCell ref="H48:J48"/>
    <mergeCell ref="A48:B48"/>
    <mergeCell ref="A49:B49"/>
    <mergeCell ref="C49:D49"/>
    <mergeCell ref="A50:B50"/>
    <mergeCell ref="C50:D50"/>
    <mergeCell ref="E50:G50"/>
    <mergeCell ref="H50:J50"/>
    <mergeCell ref="A51:B51"/>
    <mergeCell ref="C51:D51"/>
    <mergeCell ref="A55:D55"/>
    <mergeCell ref="E55:G55"/>
    <mergeCell ref="H55:J55"/>
    <mergeCell ref="A56:J56"/>
    <mergeCell ref="A57:B57"/>
    <mergeCell ref="C57:D57"/>
    <mergeCell ref="A58:B58"/>
    <mergeCell ref="C58:D58"/>
    <mergeCell ref="A61:D61"/>
    <mergeCell ref="E61:G61"/>
    <mergeCell ref="H61:J61"/>
    <mergeCell ref="A62:J62"/>
    <mergeCell ref="A63:B63"/>
    <mergeCell ref="C63:D63"/>
    <mergeCell ref="H57:J57"/>
    <mergeCell ref="H58:J58"/>
    <mergeCell ref="E59:G59"/>
    <mergeCell ref="H59:J59"/>
    <mergeCell ref="A59:B59"/>
    <mergeCell ref="C59:D59"/>
    <mergeCell ref="H63:J63"/>
    <mergeCell ref="H60:J60"/>
    <mergeCell ref="A60:B60"/>
    <mergeCell ref="C60:D60"/>
    <mergeCell ref="E60:G60"/>
  </mergeCells>
  <pageMargins left="1" right="1" top="1" bottom="1" header="0.5" footer="0.5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86"/>
  <sheetViews>
    <sheetView showWhiteSpace="0" view="pageLayout" topLeftCell="D1" zoomScaleNormal="100" workbookViewId="0">
      <selection activeCell="H60" sqref="H60:J60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6.42578125" customWidth="1"/>
    <col min="4" max="4" width="39.140625" customWidth="1"/>
    <col min="5" max="5" width="3.7109375" customWidth="1"/>
    <col min="6" max="6" width="2.5703125" customWidth="1"/>
    <col min="7" max="7" width="4" customWidth="1"/>
    <col min="8" max="8" width="5.5703125" customWidth="1"/>
    <col min="9" max="9" width="3.28515625" customWidth="1"/>
    <col min="10" max="10" width="3.140625" customWidth="1"/>
  </cols>
  <sheetData>
    <row r="1" spans="1:12" x14ac:dyDescent="0.25">
      <c r="A1" s="368" t="s">
        <v>0</v>
      </c>
      <c r="B1" s="368"/>
      <c r="C1" s="368"/>
      <c r="D1" s="388" t="s">
        <v>153</v>
      </c>
      <c r="E1" s="389"/>
      <c r="F1" s="389"/>
      <c r="G1" s="389"/>
      <c r="H1" s="389"/>
      <c r="I1" s="389"/>
      <c r="J1" s="390"/>
      <c r="K1" s="14"/>
      <c r="L1" s="14"/>
    </row>
    <row r="2" spans="1:12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4"/>
      <c r="L2" s="14"/>
    </row>
    <row r="3" spans="1:12" x14ac:dyDescent="0.25">
      <c r="A3" s="372" t="s">
        <v>30</v>
      </c>
      <c r="B3" s="373"/>
      <c r="C3" s="373"/>
      <c r="D3" s="373"/>
      <c r="E3" s="373"/>
      <c r="F3" s="373"/>
      <c r="G3" s="373"/>
      <c r="H3" s="373"/>
      <c r="I3" s="373"/>
      <c r="J3" s="374"/>
      <c r="K3" s="14"/>
      <c r="L3" s="14"/>
    </row>
    <row r="4" spans="1:12" x14ac:dyDescent="0.25">
      <c r="A4" s="173" t="s">
        <v>31</v>
      </c>
      <c r="B4" s="173"/>
      <c r="C4" s="173"/>
      <c r="D4" s="173"/>
      <c r="E4" s="173"/>
      <c r="F4" s="173"/>
      <c r="G4" s="173"/>
      <c r="H4" s="173"/>
      <c r="I4" s="173"/>
      <c r="J4" s="173"/>
      <c r="K4" s="14"/>
      <c r="L4" s="14"/>
    </row>
    <row r="5" spans="1:12" x14ac:dyDescent="0.25">
      <c r="A5" s="8" t="s">
        <v>2</v>
      </c>
      <c r="B5" s="353" t="s">
        <v>1</v>
      </c>
      <c r="C5" s="354"/>
      <c r="D5" s="355"/>
      <c r="E5" s="375">
        <v>1137.23</v>
      </c>
      <c r="F5" s="173"/>
      <c r="G5" s="173"/>
      <c r="H5" s="173"/>
      <c r="I5" s="173"/>
      <c r="J5" s="173"/>
      <c r="K5" s="14"/>
      <c r="L5" s="14"/>
    </row>
    <row r="6" spans="1:12" x14ac:dyDescent="0.25">
      <c r="A6" s="8" t="s">
        <v>7</v>
      </c>
      <c r="B6" s="353" t="s">
        <v>25</v>
      </c>
      <c r="C6" s="354"/>
      <c r="D6" s="355"/>
      <c r="E6" s="356"/>
      <c r="F6" s="357"/>
      <c r="G6" s="357"/>
      <c r="H6" s="357"/>
      <c r="I6" s="357"/>
      <c r="J6" s="358"/>
      <c r="K6" s="14"/>
      <c r="L6" s="14"/>
    </row>
    <row r="7" spans="1:12" x14ac:dyDescent="0.25">
      <c r="A7" s="8" t="s">
        <v>8</v>
      </c>
      <c r="B7" s="353" t="s">
        <v>26</v>
      </c>
      <c r="C7" s="354"/>
      <c r="D7" s="355"/>
      <c r="E7" s="356"/>
      <c r="F7" s="357"/>
      <c r="G7" s="357"/>
      <c r="H7" s="357"/>
      <c r="I7" s="357"/>
      <c r="J7" s="358"/>
      <c r="K7" s="14"/>
      <c r="L7" s="14"/>
    </row>
    <row r="8" spans="1:12" x14ac:dyDescent="0.25">
      <c r="A8" s="8" t="s">
        <v>9</v>
      </c>
      <c r="B8" s="353" t="s">
        <v>27</v>
      </c>
      <c r="C8" s="354"/>
      <c r="D8" s="355"/>
      <c r="E8" s="356"/>
      <c r="F8" s="357"/>
      <c r="G8" s="357"/>
      <c r="H8" s="357"/>
      <c r="I8" s="357"/>
      <c r="J8" s="358"/>
      <c r="K8" s="14"/>
      <c r="L8" s="14"/>
    </row>
    <row r="9" spans="1:12" x14ac:dyDescent="0.25">
      <c r="A9" s="8" t="s">
        <v>10</v>
      </c>
      <c r="B9" s="353" t="s">
        <v>28</v>
      </c>
      <c r="C9" s="354"/>
      <c r="D9" s="355"/>
      <c r="E9" s="283"/>
      <c r="F9" s="283"/>
      <c r="G9" s="283"/>
      <c r="H9" s="283"/>
      <c r="I9" s="283"/>
      <c r="J9" s="283"/>
      <c r="K9" s="14"/>
      <c r="L9" s="14"/>
    </row>
    <row r="10" spans="1:12" ht="34.5" customHeight="1" x14ac:dyDescent="0.25">
      <c r="A10" s="98" t="s">
        <v>11</v>
      </c>
      <c r="B10" s="359" t="s">
        <v>92</v>
      </c>
      <c r="C10" s="360"/>
      <c r="D10" s="361"/>
      <c r="E10" s="173">
        <f>1045*20%</f>
        <v>209</v>
      </c>
      <c r="F10" s="173"/>
      <c r="G10" s="173"/>
      <c r="H10" s="173"/>
      <c r="I10" s="173"/>
      <c r="J10" s="173"/>
      <c r="K10" s="14"/>
      <c r="L10" s="14"/>
    </row>
    <row r="11" spans="1:12" x14ac:dyDescent="0.25">
      <c r="A11" s="278" t="s">
        <v>38</v>
      </c>
      <c r="B11" s="278"/>
      <c r="C11" s="278"/>
      <c r="D11" s="278"/>
      <c r="E11" s="282">
        <f>SUM(E5:J10)</f>
        <v>1346.23</v>
      </c>
      <c r="F11" s="282"/>
      <c r="G11" s="282"/>
      <c r="H11" s="282"/>
      <c r="I11" s="282"/>
      <c r="J11" s="282"/>
      <c r="K11" s="14"/>
      <c r="L11" s="14"/>
    </row>
    <row r="12" spans="1:12" ht="32.25" customHeight="1" x14ac:dyDescent="0.25">
      <c r="A12" s="199" t="s">
        <v>29</v>
      </c>
      <c r="B12" s="200"/>
      <c r="C12" s="200"/>
      <c r="D12" s="201"/>
      <c r="E12" s="202">
        <f>E11*E29</f>
        <v>468.48804000000007</v>
      </c>
      <c r="F12" s="203"/>
      <c r="G12" s="203"/>
      <c r="H12" s="203"/>
      <c r="I12" s="203"/>
      <c r="J12" s="204"/>
      <c r="K12" s="14"/>
      <c r="L12" s="14"/>
    </row>
    <row r="13" spans="1:12" ht="2.25" customHeight="1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4"/>
      <c r="L13" s="14"/>
    </row>
    <row r="14" spans="1:12" x14ac:dyDescent="0.25">
      <c r="A14" s="217" t="s">
        <v>32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14"/>
      <c r="L14" s="14"/>
    </row>
    <row r="15" spans="1:12" x14ac:dyDescent="0.25">
      <c r="A15" s="218" t="s">
        <v>175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14"/>
      <c r="L15" s="14"/>
    </row>
    <row r="16" spans="1:12" x14ac:dyDescent="0.25">
      <c r="A16" s="8" t="s">
        <v>2</v>
      </c>
      <c r="B16" s="206" t="s">
        <v>34</v>
      </c>
      <c r="C16" s="207"/>
      <c r="D16" s="208"/>
      <c r="E16" s="219">
        <v>8.3299999999999999E-2</v>
      </c>
      <c r="F16" s="220"/>
      <c r="G16" s="221"/>
      <c r="H16" s="212">
        <f>E16*E11</f>
        <v>112.140959</v>
      </c>
      <c r="I16" s="212"/>
      <c r="J16" s="212"/>
      <c r="K16" s="14"/>
      <c r="L16" s="14"/>
    </row>
    <row r="17" spans="1:12" x14ac:dyDescent="0.25">
      <c r="A17" s="8" t="s">
        <v>7</v>
      </c>
      <c r="B17" s="206" t="s">
        <v>35</v>
      </c>
      <c r="C17" s="207"/>
      <c r="D17" s="208"/>
      <c r="E17" s="209">
        <v>0.121</v>
      </c>
      <c r="F17" s="210"/>
      <c r="G17" s="211"/>
      <c r="H17" s="212">
        <f>E17*E11</f>
        <v>162.89383000000001</v>
      </c>
      <c r="I17" s="212"/>
      <c r="J17" s="212"/>
      <c r="K17" s="14"/>
      <c r="L17" s="14"/>
    </row>
    <row r="18" spans="1:12" x14ac:dyDescent="0.25">
      <c r="A18" s="213" t="s">
        <v>36</v>
      </c>
      <c r="B18" s="214"/>
      <c r="C18" s="214"/>
      <c r="D18" s="214"/>
      <c r="E18" s="214"/>
      <c r="F18" s="214"/>
      <c r="G18" s="215"/>
      <c r="H18" s="216">
        <f>SUM(H16:J17)</f>
        <v>275.03478899999999</v>
      </c>
      <c r="I18" s="216"/>
      <c r="J18" s="216"/>
      <c r="K18" s="14"/>
      <c r="L18" s="14"/>
    </row>
    <row r="19" spans="1:12" ht="34.5" customHeight="1" x14ac:dyDescent="0.25">
      <c r="A19" s="9" t="s">
        <v>8</v>
      </c>
      <c r="B19" s="225" t="s">
        <v>37</v>
      </c>
      <c r="C19" s="226"/>
      <c r="D19" s="227"/>
      <c r="E19" s="228">
        <v>7.8200000000000006E-2</v>
      </c>
      <c r="F19" s="229"/>
      <c r="G19" s="230"/>
      <c r="H19" s="231">
        <f>E11*E19</f>
        <v>105.27518600000001</v>
      </c>
      <c r="I19" s="232"/>
      <c r="J19" s="233"/>
      <c r="K19" s="14"/>
      <c r="L19" s="14"/>
    </row>
    <row r="20" spans="1:12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4"/>
      <c r="L20" s="14"/>
    </row>
    <row r="21" spans="1:12" x14ac:dyDescent="0.25">
      <c r="A21" s="206" t="s">
        <v>2</v>
      </c>
      <c r="B21" s="208"/>
      <c r="C21" s="324" t="s">
        <v>3</v>
      </c>
      <c r="D21" s="325"/>
      <c r="E21" s="326">
        <v>0.2</v>
      </c>
      <c r="F21" s="326"/>
      <c r="G21" s="326"/>
      <c r="H21" s="212">
        <f>E21*(E11+H18)</f>
        <v>324.25295780000005</v>
      </c>
      <c r="I21" s="212"/>
      <c r="J21" s="212"/>
      <c r="K21" s="14"/>
      <c r="L21" s="14"/>
    </row>
    <row r="22" spans="1:12" x14ac:dyDescent="0.25">
      <c r="A22" s="206" t="s">
        <v>7</v>
      </c>
      <c r="B22" s="208"/>
      <c r="C22" s="206" t="s">
        <v>41</v>
      </c>
      <c r="D22" s="208"/>
      <c r="E22" s="315">
        <v>2.5000000000000001E-2</v>
      </c>
      <c r="F22" s="315"/>
      <c r="G22" s="315"/>
      <c r="H22" s="212">
        <f>E22*(E11+H18)</f>
        <v>40.531619725000006</v>
      </c>
      <c r="I22" s="212"/>
      <c r="J22" s="212"/>
      <c r="K22" s="14"/>
      <c r="L22" s="14"/>
    </row>
    <row r="23" spans="1:12" x14ac:dyDescent="0.25">
      <c r="A23" s="206" t="s">
        <v>8</v>
      </c>
      <c r="B23" s="208"/>
      <c r="C23" s="351" t="s">
        <v>42</v>
      </c>
      <c r="D23" s="352"/>
      <c r="E23" s="337">
        <v>0.01</v>
      </c>
      <c r="F23" s="337"/>
      <c r="G23" s="337"/>
      <c r="H23" s="212">
        <f>E23*(E11+H18)</f>
        <v>16.21264789</v>
      </c>
      <c r="I23" s="212"/>
      <c r="J23" s="212"/>
      <c r="K23" s="14"/>
      <c r="L23" s="14"/>
    </row>
    <row r="24" spans="1:12" x14ac:dyDescent="0.25">
      <c r="A24" s="206" t="s">
        <v>9</v>
      </c>
      <c r="B24" s="208"/>
      <c r="C24" s="206" t="s">
        <v>43</v>
      </c>
      <c r="D24" s="208"/>
      <c r="E24" s="315">
        <v>1.4999999999999999E-2</v>
      </c>
      <c r="F24" s="315"/>
      <c r="G24" s="315"/>
      <c r="H24" s="212">
        <f>E24*(E11+H18)</f>
        <v>24.318971834999999</v>
      </c>
      <c r="I24" s="212"/>
      <c r="J24" s="212"/>
      <c r="K24" s="14"/>
      <c r="L24" s="14"/>
    </row>
    <row r="25" spans="1:12" x14ac:dyDescent="0.25">
      <c r="A25" s="206" t="s">
        <v>10</v>
      </c>
      <c r="B25" s="208"/>
      <c r="C25" s="206" t="s">
        <v>44</v>
      </c>
      <c r="D25" s="208"/>
      <c r="E25" s="315">
        <v>0.01</v>
      </c>
      <c r="F25" s="315"/>
      <c r="G25" s="315"/>
      <c r="H25" s="212">
        <f>E25*(E11+H18)</f>
        <v>16.21264789</v>
      </c>
      <c r="I25" s="212"/>
      <c r="J25" s="212"/>
      <c r="K25" s="14"/>
      <c r="L25" s="14"/>
    </row>
    <row r="26" spans="1:12" x14ac:dyDescent="0.25">
      <c r="A26" s="206" t="s">
        <v>11</v>
      </c>
      <c r="B26" s="208"/>
      <c r="C26" s="206" t="s">
        <v>6</v>
      </c>
      <c r="D26" s="208"/>
      <c r="E26" s="315">
        <v>6.0000000000000001E-3</v>
      </c>
      <c r="F26" s="315"/>
      <c r="G26" s="315"/>
      <c r="H26" s="212">
        <f>E26*(E11+H18)</f>
        <v>9.7275887340000011</v>
      </c>
      <c r="I26" s="212"/>
      <c r="J26" s="212"/>
      <c r="K26" s="14"/>
      <c r="L26" s="14"/>
    </row>
    <row r="27" spans="1:12" x14ac:dyDescent="0.25">
      <c r="A27" s="206" t="s">
        <v>39</v>
      </c>
      <c r="B27" s="208"/>
      <c r="C27" s="206" t="s">
        <v>5</v>
      </c>
      <c r="D27" s="208"/>
      <c r="E27" s="315">
        <v>2E-3</v>
      </c>
      <c r="F27" s="315"/>
      <c r="G27" s="315"/>
      <c r="H27" s="212">
        <f>E27*(E11+H18)</f>
        <v>3.2425295780000001</v>
      </c>
      <c r="I27" s="212"/>
      <c r="J27" s="212"/>
      <c r="K27" s="14"/>
      <c r="L27" s="14"/>
    </row>
    <row r="28" spans="1:12" x14ac:dyDescent="0.25">
      <c r="A28" s="316" t="s">
        <v>40</v>
      </c>
      <c r="B28" s="317"/>
      <c r="C28" s="206" t="s">
        <v>4</v>
      </c>
      <c r="D28" s="207"/>
      <c r="E28" s="318">
        <v>0.08</v>
      </c>
      <c r="F28" s="319"/>
      <c r="G28" s="320"/>
      <c r="H28" s="212">
        <f>E28*(E11+H18)</f>
        <v>129.70118312</v>
      </c>
      <c r="I28" s="212"/>
      <c r="J28" s="212"/>
      <c r="K28" s="14"/>
      <c r="L28" s="14"/>
    </row>
    <row r="29" spans="1:12" x14ac:dyDescent="0.25">
      <c r="A29" s="278" t="s">
        <v>36</v>
      </c>
      <c r="B29" s="278"/>
      <c r="C29" s="278"/>
      <c r="D29" s="278"/>
      <c r="E29" s="279">
        <f>SUM(E21:G28)</f>
        <v>0.34800000000000003</v>
      </c>
      <c r="F29" s="280"/>
      <c r="G29" s="281"/>
      <c r="H29" s="282">
        <f>SUM(H21:J28)</f>
        <v>564.20014657199999</v>
      </c>
      <c r="I29" s="282"/>
      <c r="J29" s="282"/>
      <c r="K29" s="14"/>
      <c r="L29" s="14"/>
    </row>
    <row r="30" spans="1:12" x14ac:dyDescent="0.25">
      <c r="A30" s="218" t="s">
        <v>48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14"/>
      <c r="L30" s="14"/>
    </row>
    <row r="31" spans="1:12" x14ac:dyDescent="0.25">
      <c r="A31" s="206" t="s">
        <v>2</v>
      </c>
      <c r="B31" s="208"/>
      <c r="C31" s="324" t="s">
        <v>46</v>
      </c>
      <c r="D31" s="325"/>
      <c r="E31" s="326"/>
      <c r="F31" s="326"/>
      <c r="G31" s="326"/>
      <c r="H31" s="212">
        <f>(3.9*2*25.5)-6%*E5</f>
        <v>130.6662</v>
      </c>
      <c r="I31" s="212"/>
      <c r="J31" s="212"/>
      <c r="K31" s="14"/>
      <c r="L31" s="14"/>
    </row>
    <row r="32" spans="1:12" x14ac:dyDescent="0.25">
      <c r="A32" s="206" t="s">
        <v>7</v>
      </c>
      <c r="B32" s="208"/>
      <c r="C32" s="206" t="s">
        <v>47</v>
      </c>
      <c r="D32" s="208"/>
      <c r="E32" s="315"/>
      <c r="F32" s="315"/>
      <c r="G32" s="315"/>
      <c r="H32" s="212">
        <f>21.63*22</f>
        <v>475.85999999999996</v>
      </c>
      <c r="I32" s="212"/>
      <c r="J32" s="212"/>
      <c r="K32" s="14"/>
      <c r="L32" s="14"/>
    </row>
    <row r="33" spans="1:12" x14ac:dyDescent="0.25">
      <c r="A33" s="206" t="s">
        <v>8</v>
      </c>
      <c r="B33" s="208"/>
      <c r="C33" s="225" t="s">
        <v>49</v>
      </c>
      <c r="D33" s="227"/>
      <c r="E33" s="315"/>
      <c r="F33" s="315"/>
      <c r="G33" s="315"/>
      <c r="H33" s="212">
        <v>36.57</v>
      </c>
      <c r="I33" s="212"/>
      <c r="J33" s="212"/>
      <c r="K33" s="14"/>
      <c r="L33" s="14"/>
    </row>
    <row r="34" spans="1:12" x14ac:dyDescent="0.25">
      <c r="A34" s="206" t="s">
        <v>9</v>
      </c>
      <c r="B34" s="208"/>
      <c r="C34" s="284" t="s">
        <v>28</v>
      </c>
      <c r="D34" s="285"/>
      <c r="E34" s="315"/>
      <c r="F34" s="315"/>
      <c r="G34" s="315"/>
      <c r="H34" s="212"/>
      <c r="I34" s="212"/>
      <c r="J34" s="212"/>
      <c r="K34" s="14"/>
      <c r="L34" s="14"/>
    </row>
    <row r="35" spans="1:12" x14ac:dyDescent="0.25">
      <c r="A35" s="345" t="s">
        <v>38</v>
      </c>
      <c r="B35" s="346"/>
      <c r="C35" s="346"/>
      <c r="D35" s="346"/>
      <c r="E35" s="346"/>
      <c r="F35" s="346"/>
      <c r="G35" s="347"/>
      <c r="H35" s="282">
        <f>SUM(H31:J34)</f>
        <v>643.09620000000007</v>
      </c>
      <c r="I35" s="282"/>
      <c r="J35" s="282"/>
      <c r="K35" s="14"/>
      <c r="L35" s="14"/>
    </row>
    <row r="36" spans="1:12" x14ac:dyDescent="0.25">
      <c r="A36" s="267" t="s">
        <v>72</v>
      </c>
      <c r="B36" s="267"/>
      <c r="C36" s="267"/>
      <c r="D36" s="267"/>
      <c r="E36" s="268">
        <f>H18+H29+H35</f>
        <v>1482.3311355720002</v>
      </c>
      <c r="F36" s="269"/>
      <c r="G36" s="269"/>
      <c r="H36" s="269"/>
      <c r="I36" s="269"/>
      <c r="J36" s="269"/>
      <c r="K36" s="14"/>
      <c r="L36" s="14"/>
    </row>
    <row r="37" spans="1:12" ht="3.75" customHeight="1" x14ac:dyDescent="0.25">
      <c r="A37" s="270"/>
      <c r="B37" s="271"/>
      <c r="C37" s="271"/>
      <c r="D37" s="271"/>
      <c r="E37" s="271"/>
      <c r="F37" s="271"/>
      <c r="G37" s="271"/>
      <c r="H37" s="271"/>
      <c r="I37" s="271"/>
      <c r="J37" s="272"/>
      <c r="K37" s="14"/>
      <c r="L37" s="14"/>
    </row>
    <row r="38" spans="1:12" x14ac:dyDescent="0.25">
      <c r="A38" s="217" t="s">
        <v>174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14"/>
      <c r="L38" s="14"/>
    </row>
    <row r="39" spans="1:12" x14ac:dyDescent="0.25">
      <c r="A39" s="255" t="s">
        <v>2</v>
      </c>
      <c r="B39" s="256"/>
      <c r="C39" s="255" t="s">
        <v>51</v>
      </c>
      <c r="D39" s="256"/>
      <c r="E39" s="136"/>
      <c r="F39" s="138"/>
      <c r="G39" s="137"/>
      <c r="H39" s="257">
        <f>E11/12*5%</f>
        <v>5.6092916666666675</v>
      </c>
      <c r="I39" s="258"/>
      <c r="J39" s="256"/>
      <c r="K39" s="14"/>
      <c r="L39" s="14"/>
    </row>
    <row r="40" spans="1:12" x14ac:dyDescent="0.25">
      <c r="A40" s="255" t="s">
        <v>7</v>
      </c>
      <c r="B40" s="256"/>
      <c r="C40" s="255" t="s">
        <v>52</v>
      </c>
      <c r="D40" s="256"/>
      <c r="E40" s="136"/>
      <c r="F40" s="138"/>
      <c r="G40" s="137"/>
      <c r="H40" s="257">
        <f>H39*8%</f>
        <v>0.44874333333333338</v>
      </c>
      <c r="I40" s="258"/>
      <c r="J40" s="256"/>
      <c r="K40" s="14"/>
      <c r="L40" s="14"/>
    </row>
    <row r="41" spans="1:12" ht="30.75" customHeight="1" x14ac:dyDescent="0.25">
      <c r="A41" s="259" t="s">
        <v>8</v>
      </c>
      <c r="B41" s="260"/>
      <c r="C41" s="261" t="s">
        <v>53</v>
      </c>
      <c r="D41" s="262"/>
      <c r="E41" s="263"/>
      <c r="F41" s="264"/>
      <c r="G41" s="265"/>
      <c r="H41" s="266">
        <f>E41*E11</f>
        <v>0</v>
      </c>
      <c r="I41" s="266"/>
      <c r="J41" s="266"/>
      <c r="K41" s="14"/>
      <c r="L41" s="14"/>
    </row>
    <row r="42" spans="1:12" x14ac:dyDescent="0.25">
      <c r="A42" s="173" t="s">
        <v>9</v>
      </c>
      <c r="B42" s="173"/>
      <c r="C42" s="206" t="s">
        <v>54</v>
      </c>
      <c r="D42" s="208"/>
      <c r="E42" s="283"/>
      <c r="F42" s="283"/>
      <c r="G42" s="283"/>
      <c r="H42" s="212">
        <f>E11/30/12*7*100%</f>
        <v>26.176694444444443</v>
      </c>
      <c r="I42" s="212"/>
      <c r="J42" s="212"/>
      <c r="K42" s="14"/>
      <c r="L42" s="14"/>
    </row>
    <row r="43" spans="1:12" ht="30.75" customHeight="1" x14ac:dyDescent="0.25">
      <c r="A43" s="173" t="s">
        <v>10</v>
      </c>
      <c r="B43" s="173"/>
      <c r="C43" s="284" t="s">
        <v>83</v>
      </c>
      <c r="D43" s="285"/>
      <c r="E43" s="283"/>
      <c r="F43" s="283"/>
      <c r="G43" s="283"/>
      <c r="H43" s="212">
        <f>H42*39.8%</f>
        <v>10.418324388888887</v>
      </c>
      <c r="I43" s="212"/>
      <c r="J43" s="212"/>
      <c r="K43" s="14"/>
      <c r="L43" s="14"/>
    </row>
    <row r="44" spans="1:12" ht="30.75" customHeight="1" x14ac:dyDescent="0.25">
      <c r="A44" s="206" t="s">
        <v>11</v>
      </c>
      <c r="B44" s="208"/>
      <c r="C44" s="284" t="s">
        <v>53</v>
      </c>
      <c r="D44" s="285"/>
      <c r="E44" s="209"/>
      <c r="F44" s="210"/>
      <c r="G44" s="211"/>
      <c r="H44" s="275">
        <f>E11*5%</f>
        <v>67.311500000000009</v>
      </c>
      <c r="I44" s="276"/>
      <c r="J44" s="277"/>
      <c r="K44" s="14"/>
      <c r="L44" s="14"/>
    </row>
    <row r="45" spans="1:12" x14ac:dyDescent="0.25">
      <c r="A45" s="278" t="s">
        <v>36</v>
      </c>
      <c r="B45" s="278"/>
      <c r="C45" s="278"/>
      <c r="D45" s="278"/>
      <c r="E45" s="279"/>
      <c r="F45" s="280"/>
      <c r="G45" s="281"/>
      <c r="H45" s="282">
        <f>SUM(H39:J44)</f>
        <v>109.96455383333334</v>
      </c>
      <c r="I45" s="282"/>
      <c r="J45" s="282"/>
      <c r="K45" s="14"/>
      <c r="L45" s="14"/>
    </row>
    <row r="46" spans="1:12" ht="4.5" customHeight="1" x14ac:dyDescent="0.25">
      <c r="E46" s="2"/>
      <c r="F46" s="2"/>
      <c r="G46" s="2"/>
      <c r="H46" s="3"/>
      <c r="I46" s="3"/>
      <c r="J46" s="3"/>
      <c r="K46" s="14"/>
      <c r="L46" s="14"/>
    </row>
    <row r="47" spans="1:12" x14ac:dyDescent="0.25">
      <c r="A47" s="217" t="s">
        <v>173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14"/>
      <c r="L47" s="14"/>
    </row>
    <row r="48" spans="1:12" x14ac:dyDescent="0.25">
      <c r="A48" s="255" t="s">
        <v>2</v>
      </c>
      <c r="B48" s="256"/>
      <c r="C48" s="255" t="s">
        <v>56</v>
      </c>
      <c r="D48" s="256"/>
      <c r="E48" s="136"/>
      <c r="F48" s="138"/>
      <c r="G48" s="137"/>
      <c r="H48" s="257">
        <f>E19/12*5%</f>
        <v>3.2583333333333336E-4</v>
      </c>
      <c r="I48" s="258"/>
      <c r="J48" s="256"/>
      <c r="K48" s="14"/>
      <c r="L48" s="14"/>
    </row>
    <row r="49" spans="1:12" x14ac:dyDescent="0.25">
      <c r="A49" s="255" t="s">
        <v>7</v>
      </c>
      <c r="B49" s="256"/>
      <c r="C49" s="255" t="s">
        <v>57</v>
      </c>
      <c r="D49" s="256"/>
      <c r="E49" s="136"/>
      <c r="F49" s="138"/>
      <c r="G49" s="137"/>
      <c r="H49" s="257">
        <f>E11/30/12</f>
        <v>3.7395277777777776</v>
      </c>
      <c r="I49" s="258"/>
      <c r="J49" s="256"/>
      <c r="K49" s="14"/>
      <c r="L49" s="14"/>
    </row>
    <row r="50" spans="1:12" x14ac:dyDescent="0.25">
      <c r="A50" s="259" t="s">
        <v>8</v>
      </c>
      <c r="B50" s="260"/>
      <c r="C50" s="261" t="s">
        <v>58</v>
      </c>
      <c r="D50" s="262"/>
      <c r="E50" s="263"/>
      <c r="F50" s="264"/>
      <c r="G50" s="265"/>
      <c r="H50" s="266">
        <f>E11/30/12*5*1.5%</f>
        <v>0.28046458333333335</v>
      </c>
      <c r="I50" s="266"/>
      <c r="J50" s="266"/>
      <c r="K50" s="14"/>
      <c r="L50" s="14"/>
    </row>
    <row r="51" spans="1:12" ht="31.5" customHeight="1" x14ac:dyDescent="0.25">
      <c r="A51" s="173" t="s">
        <v>9</v>
      </c>
      <c r="B51" s="173"/>
      <c r="C51" s="376" t="s">
        <v>59</v>
      </c>
      <c r="D51" s="377"/>
      <c r="E51" s="283"/>
      <c r="F51" s="283"/>
      <c r="G51" s="283"/>
      <c r="H51" s="212">
        <f>E11/30/12*15*8%</f>
        <v>4.4874333333333327</v>
      </c>
      <c r="I51" s="212"/>
      <c r="J51" s="212"/>
      <c r="K51" s="14"/>
      <c r="L51" s="14"/>
    </row>
    <row r="52" spans="1:12" x14ac:dyDescent="0.25">
      <c r="A52" s="173" t="s">
        <v>10</v>
      </c>
      <c r="B52" s="173"/>
      <c r="C52" s="284" t="s">
        <v>60</v>
      </c>
      <c r="D52" s="285"/>
      <c r="E52" s="283"/>
      <c r="F52" s="283"/>
      <c r="G52" s="283"/>
      <c r="H52" s="212">
        <f>E19*5%</f>
        <v>3.9100000000000003E-3</v>
      </c>
      <c r="I52" s="212"/>
      <c r="J52" s="212"/>
      <c r="K52" s="14"/>
      <c r="L52" s="14"/>
    </row>
    <row r="53" spans="1:12" x14ac:dyDescent="0.25">
      <c r="A53" s="173" t="s">
        <v>11</v>
      </c>
      <c r="B53" s="173"/>
      <c r="C53" s="284" t="s">
        <v>61</v>
      </c>
      <c r="D53" s="285"/>
      <c r="E53" s="283"/>
      <c r="F53" s="283"/>
      <c r="G53" s="283"/>
      <c r="H53" s="212">
        <f>E11/30/12*5*40%</f>
        <v>7.479055555555556</v>
      </c>
      <c r="I53" s="212"/>
      <c r="J53" s="212"/>
      <c r="K53" s="14"/>
      <c r="L53" s="14"/>
    </row>
    <row r="54" spans="1:12" ht="30" customHeight="1" x14ac:dyDescent="0.25">
      <c r="A54" s="173" t="s">
        <v>39</v>
      </c>
      <c r="B54" s="173"/>
      <c r="C54" s="284" t="s">
        <v>62</v>
      </c>
      <c r="D54" s="285"/>
      <c r="E54" s="283"/>
      <c r="F54" s="283"/>
      <c r="G54" s="283"/>
      <c r="H54" s="212">
        <f>SUM(H48:J53)*39.8%</f>
        <v>6.3643053991666658</v>
      </c>
      <c r="I54" s="212"/>
      <c r="J54" s="212"/>
      <c r="K54" s="14"/>
      <c r="L54" s="14"/>
    </row>
    <row r="55" spans="1:12" x14ac:dyDescent="0.25">
      <c r="A55" s="278" t="s">
        <v>36</v>
      </c>
      <c r="B55" s="278"/>
      <c r="C55" s="278"/>
      <c r="D55" s="278"/>
      <c r="E55" s="279"/>
      <c r="F55" s="280"/>
      <c r="G55" s="281"/>
      <c r="H55" s="282">
        <f>SUM(H48:J54)</f>
        <v>22.355022482499997</v>
      </c>
      <c r="I55" s="282"/>
      <c r="J55" s="282"/>
      <c r="K55" s="14"/>
      <c r="L55" s="14"/>
    </row>
    <row r="56" spans="1:12" x14ac:dyDescent="0.25">
      <c r="A56" s="288" t="s">
        <v>172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14"/>
      <c r="L56" s="14"/>
    </row>
    <row r="57" spans="1:12" ht="32.25" customHeight="1" x14ac:dyDescent="0.25">
      <c r="A57" s="255" t="s">
        <v>2</v>
      </c>
      <c r="B57" s="256"/>
      <c r="C57" s="286" t="s">
        <v>64</v>
      </c>
      <c r="D57" s="287"/>
      <c r="E57" s="136"/>
      <c r="F57" s="138"/>
      <c r="G57" s="137"/>
      <c r="H57" s="257">
        <f>((((E11+(E11/3))*0.3333)/12)*2%)</f>
        <v>0.99710768666666649</v>
      </c>
      <c r="I57" s="258"/>
      <c r="J57" s="256"/>
      <c r="K57" s="14"/>
      <c r="L57" s="14"/>
    </row>
    <row r="58" spans="1:12" ht="31.5" customHeight="1" x14ac:dyDescent="0.25">
      <c r="A58" s="255" t="s">
        <v>7</v>
      </c>
      <c r="B58" s="256"/>
      <c r="C58" s="286" t="s">
        <v>65</v>
      </c>
      <c r="D58" s="287"/>
      <c r="E58" s="136"/>
      <c r="F58" s="138"/>
      <c r="G58" s="137"/>
      <c r="H58" s="257">
        <f>H57*39.8%</f>
        <v>0.39684885929333324</v>
      </c>
      <c r="I58" s="258"/>
      <c r="J58" s="256"/>
      <c r="K58" s="14"/>
      <c r="L58" s="14"/>
    </row>
    <row r="59" spans="1:12" ht="30" customHeight="1" x14ac:dyDescent="0.25">
      <c r="A59" s="259" t="s">
        <v>8</v>
      </c>
      <c r="B59" s="260"/>
      <c r="C59" s="286" t="s">
        <v>66</v>
      </c>
      <c r="D59" s="287"/>
      <c r="E59" s="263"/>
      <c r="F59" s="264"/>
      <c r="G59" s="265"/>
      <c r="H59" s="266">
        <f>(((E11+H16)*0.333)*2%)*39.8%</f>
        <v>3.8656747336021207</v>
      </c>
      <c r="I59" s="266"/>
      <c r="J59" s="266"/>
      <c r="K59" s="14"/>
      <c r="L59" s="14"/>
    </row>
    <row r="60" spans="1:12" x14ac:dyDescent="0.25">
      <c r="A60" s="173" t="s">
        <v>9</v>
      </c>
      <c r="B60" s="173"/>
      <c r="C60" s="206" t="s">
        <v>67</v>
      </c>
      <c r="D60" s="208"/>
      <c r="E60" s="283"/>
      <c r="F60" s="283"/>
      <c r="G60" s="283"/>
      <c r="H60" s="212"/>
      <c r="I60" s="212"/>
      <c r="J60" s="212"/>
      <c r="K60" s="14"/>
      <c r="L60" s="14"/>
    </row>
    <row r="61" spans="1:12" x14ac:dyDescent="0.25">
      <c r="A61" s="278" t="s">
        <v>36</v>
      </c>
      <c r="B61" s="278"/>
      <c r="C61" s="278"/>
      <c r="D61" s="278"/>
      <c r="E61" s="279"/>
      <c r="F61" s="280"/>
      <c r="G61" s="281"/>
      <c r="H61" s="282">
        <f>SUM(H57:J60)</f>
        <v>5.2596312795621198</v>
      </c>
      <c r="I61" s="282"/>
      <c r="J61" s="282"/>
      <c r="K61" s="14"/>
      <c r="L61" s="14"/>
    </row>
    <row r="62" spans="1:12" x14ac:dyDescent="0.25">
      <c r="A62" s="288" t="s">
        <v>171</v>
      </c>
      <c r="B62" s="288"/>
      <c r="C62" s="288"/>
      <c r="D62" s="288"/>
      <c r="E62" s="288"/>
      <c r="F62" s="288"/>
      <c r="G62" s="288"/>
      <c r="H62" s="288"/>
      <c r="I62" s="288"/>
      <c r="J62" s="288"/>
      <c r="K62" s="14"/>
      <c r="L62" s="14"/>
    </row>
    <row r="63" spans="1:12" ht="33" customHeight="1" x14ac:dyDescent="0.25">
      <c r="A63" s="255" t="s">
        <v>2</v>
      </c>
      <c r="B63" s="256"/>
      <c r="C63" s="286" t="s">
        <v>69</v>
      </c>
      <c r="D63" s="287"/>
      <c r="E63" s="136"/>
      <c r="F63" s="138"/>
      <c r="G63" s="137"/>
      <c r="H63" s="257">
        <f>((((E17+(E17/3))*0.3333)/12)*2%)</f>
        <v>8.9620666666666654E-5</v>
      </c>
      <c r="I63" s="258"/>
      <c r="J63" s="256"/>
      <c r="K63" s="14"/>
      <c r="L63" s="14"/>
    </row>
    <row r="64" spans="1:12" ht="29.25" customHeight="1" x14ac:dyDescent="0.25">
      <c r="A64" s="255" t="s">
        <v>7</v>
      </c>
      <c r="B64" s="256"/>
      <c r="C64" s="286" t="s">
        <v>70</v>
      </c>
      <c r="D64" s="287"/>
      <c r="E64" s="136"/>
      <c r="F64" s="138"/>
      <c r="G64" s="137"/>
      <c r="H64" s="257">
        <f>H63*39.8%</f>
        <v>3.5669025333333325E-5</v>
      </c>
      <c r="I64" s="258"/>
      <c r="J64" s="256"/>
      <c r="K64" s="14"/>
      <c r="L64" s="14"/>
    </row>
    <row r="65" spans="1:12" x14ac:dyDescent="0.25">
      <c r="A65" s="278" t="s">
        <v>36</v>
      </c>
      <c r="B65" s="278"/>
      <c r="C65" s="278"/>
      <c r="D65" s="278"/>
      <c r="E65" s="279"/>
      <c r="F65" s="280"/>
      <c r="G65" s="281"/>
      <c r="H65" s="282">
        <f>SUM(H63:J64)</f>
        <v>1.2528969199999997E-4</v>
      </c>
      <c r="I65" s="282"/>
      <c r="J65" s="282"/>
      <c r="K65" s="14"/>
      <c r="L65" s="14"/>
    </row>
    <row r="66" spans="1:12" x14ac:dyDescent="0.25">
      <c r="A66" s="267" t="s">
        <v>71</v>
      </c>
      <c r="B66" s="267"/>
      <c r="C66" s="267"/>
      <c r="D66" s="267"/>
      <c r="E66" s="268">
        <f>H65+H61+H55</f>
        <v>27.614779051754116</v>
      </c>
      <c r="F66" s="269"/>
      <c r="G66" s="269"/>
      <c r="H66" s="269"/>
      <c r="I66" s="269"/>
      <c r="J66" s="269"/>
      <c r="K66" s="14"/>
      <c r="L66" s="14"/>
    </row>
    <row r="67" spans="1:12" ht="6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4"/>
      <c r="L67" s="14"/>
    </row>
    <row r="68" spans="1:12" x14ac:dyDescent="0.25">
      <c r="A68" s="217" t="s">
        <v>73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14"/>
      <c r="L68" s="14"/>
    </row>
    <row r="69" spans="1:12" x14ac:dyDescent="0.25">
      <c r="A69" s="255" t="s">
        <v>2</v>
      </c>
      <c r="B69" s="256"/>
      <c r="C69" s="255" t="s">
        <v>74</v>
      </c>
      <c r="D69" s="256"/>
      <c r="E69" s="255"/>
      <c r="F69" s="258"/>
      <c r="G69" s="256"/>
      <c r="H69" s="257">
        <v>90</v>
      </c>
      <c r="I69" s="258"/>
      <c r="J69" s="256"/>
      <c r="K69" s="14"/>
      <c r="L69" s="14"/>
    </row>
    <row r="70" spans="1:12" x14ac:dyDescent="0.25">
      <c r="A70" s="255" t="s">
        <v>7</v>
      </c>
      <c r="B70" s="256"/>
      <c r="C70" s="255" t="s">
        <v>75</v>
      </c>
      <c r="D70" s="256"/>
      <c r="E70" s="136"/>
      <c r="F70" s="138"/>
      <c r="G70" s="137"/>
      <c r="H70" s="257">
        <f>1980/12</f>
        <v>165</v>
      </c>
      <c r="I70" s="258"/>
      <c r="J70" s="256"/>
      <c r="K70" s="14"/>
      <c r="L70" s="14"/>
    </row>
    <row r="71" spans="1:12" x14ac:dyDescent="0.25">
      <c r="A71" s="259" t="s">
        <v>8</v>
      </c>
      <c r="B71" s="260"/>
      <c r="C71" s="261" t="s">
        <v>76</v>
      </c>
      <c r="D71" s="262"/>
      <c r="E71" s="263"/>
      <c r="F71" s="264"/>
      <c r="G71" s="265"/>
      <c r="H71" s="266">
        <f>3000/120</f>
        <v>25</v>
      </c>
      <c r="I71" s="266"/>
      <c r="J71" s="266"/>
      <c r="K71" s="14"/>
      <c r="L71" s="14"/>
    </row>
    <row r="72" spans="1:12" x14ac:dyDescent="0.25">
      <c r="A72" s="173" t="s">
        <v>9</v>
      </c>
      <c r="B72" s="173"/>
      <c r="C72" s="206" t="s">
        <v>28</v>
      </c>
      <c r="D72" s="208"/>
      <c r="E72" s="283"/>
      <c r="F72" s="283"/>
      <c r="G72" s="283"/>
      <c r="H72" s="212">
        <f>E30/30/12*15*8%</f>
        <v>0</v>
      </c>
      <c r="I72" s="212"/>
      <c r="J72" s="212"/>
      <c r="K72" s="14"/>
      <c r="L72" s="14"/>
    </row>
    <row r="73" spans="1:12" x14ac:dyDescent="0.25">
      <c r="A73" s="278" t="s">
        <v>36</v>
      </c>
      <c r="B73" s="278"/>
      <c r="C73" s="278"/>
      <c r="D73" s="278"/>
      <c r="E73" s="279"/>
      <c r="F73" s="280"/>
      <c r="G73" s="281"/>
      <c r="H73" s="282">
        <f>SUM(H69:J72)</f>
        <v>280</v>
      </c>
      <c r="I73" s="282"/>
      <c r="J73" s="282"/>
      <c r="K73" s="14"/>
      <c r="L73" s="14"/>
    </row>
    <row r="74" spans="1:12" ht="4.5" customHeight="1" x14ac:dyDescent="0.25">
      <c r="E74" s="2"/>
      <c r="F74" s="2"/>
      <c r="G74" s="2"/>
      <c r="H74" s="3"/>
      <c r="I74" s="3"/>
      <c r="J74" s="3"/>
      <c r="K74" s="14"/>
      <c r="L74" s="14"/>
    </row>
    <row r="75" spans="1:12" x14ac:dyDescent="0.25">
      <c r="A75" s="217" t="s">
        <v>84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14"/>
      <c r="L75" s="14"/>
    </row>
    <row r="76" spans="1:12" x14ac:dyDescent="0.25">
      <c r="A76" s="255" t="s">
        <v>2</v>
      </c>
      <c r="B76" s="256"/>
      <c r="C76" s="255" t="s">
        <v>77</v>
      </c>
      <c r="D76" s="256"/>
      <c r="E76" s="327">
        <v>7.0000000000000007E-2</v>
      </c>
      <c r="F76" s="258"/>
      <c r="G76" s="256"/>
      <c r="H76" s="257">
        <f>(H73+E66+H45+E36+E11)*E76</f>
        <v>227.22983279199619</v>
      </c>
      <c r="I76" s="258"/>
      <c r="J76" s="256"/>
      <c r="K76" s="14"/>
      <c r="L76" s="14"/>
    </row>
    <row r="77" spans="1:12" x14ac:dyDescent="0.25">
      <c r="A77" s="255" t="s">
        <v>7</v>
      </c>
      <c r="B77" s="256"/>
      <c r="C77" s="255" t="s">
        <v>12</v>
      </c>
      <c r="D77" s="256"/>
      <c r="E77" s="327">
        <v>7.5774185115783349E-2</v>
      </c>
      <c r="F77" s="258"/>
      <c r="G77" s="256"/>
      <c r="H77" s="257">
        <f>E77*(H73+E66+H45+E36+E11)</f>
        <v>245.97364876870307</v>
      </c>
      <c r="I77" s="258"/>
      <c r="J77" s="256"/>
      <c r="K77" s="14"/>
      <c r="L77" s="14"/>
    </row>
    <row r="78" spans="1:12" x14ac:dyDescent="0.25">
      <c r="A78" s="259" t="s">
        <v>8</v>
      </c>
      <c r="B78" s="260"/>
      <c r="C78" s="261" t="s">
        <v>78</v>
      </c>
      <c r="D78" s="262"/>
      <c r="E78" s="338">
        <v>0.85750000000000004</v>
      </c>
      <c r="F78" s="339"/>
      <c r="G78" s="340"/>
      <c r="H78" s="266">
        <f>(H73+E66+H45+E36+E11)/E78</f>
        <v>3785.5865521365454</v>
      </c>
      <c r="I78" s="266"/>
      <c r="J78" s="266"/>
      <c r="K78" s="14"/>
      <c r="L78" s="14"/>
    </row>
    <row r="79" spans="1:12" x14ac:dyDescent="0.25">
      <c r="A79" s="173" t="s">
        <v>9</v>
      </c>
      <c r="B79" s="173"/>
      <c r="C79" s="206" t="s">
        <v>79</v>
      </c>
      <c r="D79" s="208"/>
      <c r="E79" s="283">
        <v>1.6500000000000001E-2</v>
      </c>
      <c r="F79" s="283"/>
      <c r="G79" s="283"/>
      <c r="H79" s="212">
        <f>E79*H86</f>
        <v>61.369110000000006</v>
      </c>
      <c r="I79" s="212"/>
      <c r="J79" s="212"/>
      <c r="K79" s="14"/>
      <c r="L79" s="14"/>
    </row>
    <row r="80" spans="1:12" x14ac:dyDescent="0.25">
      <c r="A80" s="173" t="s">
        <v>9</v>
      </c>
      <c r="B80" s="173"/>
      <c r="C80" s="206" t="s">
        <v>80</v>
      </c>
      <c r="D80" s="208"/>
      <c r="E80" s="283">
        <v>7.5999999999999998E-2</v>
      </c>
      <c r="F80" s="283"/>
      <c r="G80" s="283"/>
      <c r="H80" s="212">
        <f>E80*H86</f>
        <v>282.66984000000002</v>
      </c>
      <c r="I80" s="212"/>
      <c r="J80" s="212"/>
      <c r="K80" s="14"/>
      <c r="L80" s="14"/>
    </row>
    <row r="81" spans="1:12" x14ac:dyDescent="0.25">
      <c r="A81" s="173" t="s">
        <v>10</v>
      </c>
      <c r="B81" s="173"/>
      <c r="C81" s="206" t="s">
        <v>81</v>
      </c>
      <c r="D81" s="208"/>
      <c r="E81" s="283"/>
      <c r="F81" s="283"/>
      <c r="G81" s="283"/>
      <c r="H81" s="212"/>
      <c r="I81" s="212"/>
      <c r="J81" s="212"/>
      <c r="K81" s="14"/>
      <c r="L81" s="14"/>
    </row>
    <row r="82" spans="1:12" x14ac:dyDescent="0.25">
      <c r="A82" s="173" t="s">
        <v>11</v>
      </c>
      <c r="B82" s="173"/>
      <c r="C82" s="206" t="s">
        <v>82</v>
      </c>
      <c r="D82" s="208"/>
      <c r="E82" s="283">
        <v>0.05</v>
      </c>
      <c r="F82" s="283"/>
      <c r="G82" s="283"/>
      <c r="H82" s="212">
        <f>E82*H86</f>
        <v>185.96700000000001</v>
      </c>
      <c r="I82" s="212"/>
      <c r="J82" s="212"/>
      <c r="K82" s="14"/>
      <c r="L82" s="14"/>
    </row>
    <row r="83" spans="1:12" x14ac:dyDescent="0.25">
      <c r="A83" s="278" t="s">
        <v>36</v>
      </c>
      <c r="B83" s="278"/>
      <c r="C83" s="278"/>
      <c r="D83" s="278"/>
      <c r="E83" s="279"/>
      <c r="F83" s="280"/>
      <c r="G83" s="281"/>
      <c r="H83" s="282">
        <f>H76+H77+H79+H80+H82</f>
        <v>1003.2094315606993</v>
      </c>
      <c r="I83" s="282"/>
      <c r="J83" s="282"/>
      <c r="K83" s="14"/>
      <c r="L83" s="14"/>
    </row>
    <row r="84" spans="1:12" ht="3.75" customHeight="1" x14ac:dyDescent="0.25">
      <c r="E84" s="2"/>
      <c r="F84" s="2"/>
      <c r="G84" s="2"/>
      <c r="H84" s="3"/>
      <c r="I84" s="3"/>
      <c r="J84" s="3"/>
      <c r="K84" s="14"/>
      <c r="L84" s="14"/>
    </row>
    <row r="85" spans="1:12" x14ac:dyDescent="0.25">
      <c r="A85" s="311" t="s">
        <v>85</v>
      </c>
      <c r="B85" s="311"/>
      <c r="C85" s="311"/>
      <c r="D85" s="311"/>
      <c r="E85" s="311"/>
      <c r="F85" s="311"/>
      <c r="G85" s="311"/>
      <c r="H85" s="212">
        <f>SUM(H83+H73+E66+H45+E36+E11)</f>
        <v>4249.3499000177871</v>
      </c>
      <c r="I85" s="212"/>
      <c r="J85" s="212"/>
    </row>
    <row r="86" spans="1:12" x14ac:dyDescent="0.25">
      <c r="H86" s="96">
        <v>3719.34</v>
      </c>
      <c r="I86" s="96"/>
      <c r="J86" s="96"/>
    </row>
  </sheetData>
  <mergeCells count="232">
    <mergeCell ref="A1:C1"/>
    <mergeCell ref="D1:J1"/>
    <mergeCell ref="A2:J2"/>
    <mergeCell ref="A3:J3"/>
    <mergeCell ref="A4:J4"/>
    <mergeCell ref="B5:D5"/>
    <mergeCell ref="E5:J5"/>
    <mergeCell ref="B9:D9"/>
    <mergeCell ref="E9:J9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86"/>
  <sheetViews>
    <sheetView showWhiteSpace="0" view="pageLayout" zoomScaleNormal="100" workbookViewId="0">
      <selection activeCell="H64" sqref="H64:J64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6.42578125" customWidth="1"/>
    <col min="4" max="4" width="39.140625" customWidth="1"/>
    <col min="5" max="5" width="3.7109375" customWidth="1"/>
    <col min="6" max="6" width="2.5703125" customWidth="1"/>
    <col min="7" max="7" width="4" customWidth="1"/>
    <col min="8" max="8" width="5.5703125" customWidth="1"/>
    <col min="9" max="9" width="3.28515625" customWidth="1"/>
    <col min="10" max="10" width="3.140625" customWidth="1"/>
  </cols>
  <sheetData>
    <row r="1" spans="1:12" x14ac:dyDescent="0.25">
      <c r="A1" s="368" t="s">
        <v>0</v>
      </c>
      <c r="B1" s="368"/>
      <c r="C1" s="368"/>
      <c r="D1" s="388" t="s">
        <v>154</v>
      </c>
      <c r="E1" s="389"/>
      <c r="F1" s="389"/>
      <c r="G1" s="389"/>
      <c r="H1" s="389"/>
      <c r="I1" s="389"/>
      <c r="J1" s="390"/>
      <c r="K1" s="14"/>
      <c r="L1" s="14"/>
    </row>
    <row r="2" spans="1:12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4"/>
      <c r="L2" s="14"/>
    </row>
    <row r="3" spans="1:12" x14ac:dyDescent="0.25">
      <c r="A3" s="372" t="s">
        <v>30</v>
      </c>
      <c r="B3" s="373"/>
      <c r="C3" s="373"/>
      <c r="D3" s="373"/>
      <c r="E3" s="373"/>
      <c r="F3" s="373"/>
      <c r="G3" s="373"/>
      <c r="H3" s="373"/>
      <c r="I3" s="373"/>
      <c r="J3" s="374"/>
      <c r="K3" s="14"/>
      <c r="L3" s="14"/>
    </row>
    <row r="4" spans="1:12" x14ac:dyDescent="0.25">
      <c r="A4" s="173" t="s">
        <v>31</v>
      </c>
      <c r="B4" s="173"/>
      <c r="C4" s="173"/>
      <c r="D4" s="173"/>
      <c r="E4" s="173"/>
      <c r="F4" s="173"/>
      <c r="G4" s="173"/>
      <c r="H4" s="173"/>
      <c r="I4" s="173"/>
      <c r="J4" s="173"/>
      <c r="K4" s="14"/>
      <c r="L4" s="14"/>
    </row>
    <row r="5" spans="1:12" x14ac:dyDescent="0.25">
      <c r="A5" s="8" t="s">
        <v>2</v>
      </c>
      <c r="B5" s="353" t="s">
        <v>1</v>
      </c>
      <c r="C5" s="354"/>
      <c r="D5" s="355"/>
      <c r="E5" s="375">
        <v>1137.23</v>
      </c>
      <c r="F5" s="173"/>
      <c r="G5" s="173"/>
      <c r="H5" s="173"/>
      <c r="I5" s="173"/>
      <c r="J5" s="173"/>
      <c r="K5" s="14"/>
      <c r="L5" s="14"/>
    </row>
    <row r="6" spans="1:12" x14ac:dyDescent="0.25">
      <c r="A6" s="8" t="s">
        <v>7</v>
      </c>
      <c r="B6" s="353" t="s">
        <v>25</v>
      </c>
      <c r="C6" s="354"/>
      <c r="D6" s="355"/>
      <c r="E6" s="356"/>
      <c r="F6" s="357"/>
      <c r="G6" s="357"/>
      <c r="H6" s="357"/>
      <c r="I6" s="357"/>
      <c r="J6" s="358"/>
      <c r="K6" s="14"/>
      <c r="L6" s="14"/>
    </row>
    <row r="7" spans="1:12" x14ac:dyDescent="0.25">
      <c r="A7" s="8" t="s">
        <v>8</v>
      </c>
      <c r="B7" s="353" t="s">
        <v>26</v>
      </c>
      <c r="C7" s="354"/>
      <c r="D7" s="355"/>
      <c r="E7" s="356"/>
      <c r="F7" s="357"/>
      <c r="G7" s="357"/>
      <c r="H7" s="357"/>
      <c r="I7" s="357"/>
      <c r="J7" s="358"/>
      <c r="K7" s="14"/>
      <c r="L7" s="14"/>
    </row>
    <row r="8" spans="1:12" x14ac:dyDescent="0.25">
      <c r="A8" s="8" t="s">
        <v>9</v>
      </c>
      <c r="B8" s="353" t="s">
        <v>27</v>
      </c>
      <c r="C8" s="354"/>
      <c r="D8" s="355"/>
      <c r="E8" s="356"/>
      <c r="F8" s="357"/>
      <c r="G8" s="357"/>
      <c r="H8" s="357"/>
      <c r="I8" s="357"/>
      <c r="J8" s="358"/>
      <c r="K8" s="14"/>
      <c r="L8" s="14"/>
    </row>
    <row r="9" spans="1:12" x14ac:dyDescent="0.25">
      <c r="A9" s="8" t="s">
        <v>10</v>
      </c>
      <c r="B9" s="353" t="s">
        <v>28</v>
      </c>
      <c r="C9" s="354"/>
      <c r="D9" s="355"/>
      <c r="E9" s="283"/>
      <c r="F9" s="283"/>
      <c r="G9" s="283"/>
      <c r="H9" s="283"/>
      <c r="I9" s="283"/>
      <c r="J9" s="283"/>
      <c r="K9" s="14"/>
      <c r="L9" s="14"/>
    </row>
    <row r="10" spans="1:12" ht="34.5" customHeight="1" x14ac:dyDescent="0.25">
      <c r="A10" s="98" t="s">
        <v>11</v>
      </c>
      <c r="B10" s="359" t="s">
        <v>92</v>
      </c>
      <c r="C10" s="360"/>
      <c r="D10" s="361"/>
      <c r="E10" s="173">
        <f>1045*40%</f>
        <v>418</v>
      </c>
      <c r="F10" s="173"/>
      <c r="G10" s="173"/>
      <c r="H10" s="173"/>
      <c r="I10" s="173"/>
      <c r="J10" s="173"/>
      <c r="K10" s="14"/>
      <c r="L10" s="14"/>
    </row>
    <row r="11" spans="1:12" x14ac:dyDescent="0.25">
      <c r="A11" s="278" t="s">
        <v>38</v>
      </c>
      <c r="B11" s="278"/>
      <c r="C11" s="278"/>
      <c r="D11" s="278"/>
      <c r="E11" s="282">
        <f>SUM(E5:J10)</f>
        <v>1555.23</v>
      </c>
      <c r="F11" s="282"/>
      <c r="G11" s="282"/>
      <c r="H11" s="282"/>
      <c r="I11" s="282"/>
      <c r="J11" s="282"/>
      <c r="K11" s="14"/>
      <c r="L11" s="14"/>
    </row>
    <row r="12" spans="1:12" ht="32.25" customHeight="1" x14ac:dyDescent="0.25">
      <c r="A12" s="199" t="s">
        <v>29</v>
      </c>
      <c r="B12" s="200"/>
      <c r="C12" s="200"/>
      <c r="D12" s="201"/>
      <c r="E12" s="202">
        <f>E11*E29</f>
        <v>541.22004000000004</v>
      </c>
      <c r="F12" s="203"/>
      <c r="G12" s="203"/>
      <c r="H12" s="203"/>
      <c r="I12" s="203"/>
      <c r="J12" s="204"/>
      <c r="K12" s="14"/>
      <c r="L12" s="14"/>
    </row>
    <row r="13" spans="1:12" ht="2.25" customHeight="1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4"/>
      <c r="L13" s="14"/>
    </row>
    <row r="14" spans="1:12" x14ac:dyDescent="0.25">
      <c r="A14" s="217" t="s">
        <v>32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14"/>
      <c r="L14" s="14"/>
    </row>
    <row r="15" spans="1:12" x14ac:dyDescent="0.25">
      <c r="A15" s="218" t="s">
        <v>175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14"/>
      <c r="L15" s="14"/>
    </row>
    <row r="16" spans="1:12" x14ac:dyDescent="0.25">
      <c r="A16" s="8" t="s">
        <v>2</v>
      </c>
      <c r="B16" s="206" t="s">
        <v>34</v>
      </c>
      <c r="C16" s="207"/>
      <c r="D16" s="208"/>
      <c r="E16" s="219">
        <v>8.3299999999999999E-2</v>
      </c>
      <c r="F16" s="220"/>
      <c r="G16" s="221"/>
      <c r="H16" s="212">
        <f>E16*E11</f>
        <v>129.550659</v>
      </c>
      <c r="I16" s="212"/>
      <c r="J16" s="212"/>
      <c r="K16" s="14"/>
      <c r="L16" s="14"/>
    </row>
    <row r="17" spans="1:12" x14ac:dyDescent="0.25">
      <c r="A17" s="8" t="s">
        <v>7</v>
      </c>
      <c r="B17" s="206" t="s">
        <v>35</v>
      </c>
      <c r="C17" s="207"/>
      <c r="D17" s="208"/>
      <c r="E17" s="209">
        <v>0.121</v>
      </c>
      <c r="F17" s="210"/>
      <c r="G17" s="211"/>
      <c r="H17" s="212">
        <f>E17*E11</f>
        <v>188.18283</v>
      </c>
      <c r="I17" s="212"/>
      <c r="J17" s="212"/>
      <c r="K17" s="14"/>
      <c r="L17" s="14"/>
    </row>
    <row r="18" spans="1:12" x14ac:dyDescent="0.25">
      <c r="A18" s="213" t="s">
        <v>36</v>
      </c>
      <c r="B18" s="214"/>
      <c r="C18" s="214"/>
      <c r="D18" s="214"/>
      <c r="E18" s="214"/>
      <c r="F18" s="214"/>
      <c r="G18" s="215"/>
      <c r="H18" s="216">
        <f>SUM(H16:J17)</f>
        <v>317.73348899999996</v>
      </c>
      <c r="I18" s="216"/>
      <c r="J18" s="216"/>
      <c r="K18" s="14"/>
      <c r="L18" s="14"/>
    </row>
    <row r="19" spans="1:12" ht="34.5" customHeight="1" x14ac:dyDescent="0.25">
      <c r="A19" s="9" t="s">
        <v>8</v>
      </c>
      <c r="B19" s="225" t="s">
        <v>37</v>
      </c>
      <c r="C19" s="226"/>
      <c r="D19" s="227"/>
      <c r="E19" s="228">
        <v>7.8200000000000006E-2</v>
      </c>
      <c r="F19" s="229"/>
      <c r="G19" s="230"/>
      <c r="H19" s="231">
        <f>E11*E19</f>
        <v>121.61898600000001</v>
      </c>
      <c r="I19" s="232"/>
      <c r="J19" s="233"/>
      <c r="K19" s="14"/>
      <c r="L19" s="14"/>
    </row>
    <row r="20" spans="1:12" x14ac:dyDescent="0.25">
      <c r="A20" s="384" t="s">
        <v>45</v>
      </c>
      <c r="B20" s="385"/>
      <c r="C20" s="385"/>
      <c r="D20" s="385"/>
      <c r="E20" s="385"/>
      <c r="F20" s="385"/>
      <c r="G20" s="385"/>
      <c r="H20" s="385"/>
      <c r="I20" s="385"/>
      <c r="J20" s="386"/>
      <c r="K20" s="14"/>
      <c r="L20" s="14"/>
    </row>
    <row r="21" spans="1:12" x14ac:dyDescent="0.25">
      <c r="A21" s="206" t="s">
        <v>2</v>
      </c>
      <c r="B21" s="208"/>
      <c r="C21" s="324" t="s">
        <v>3</v>
      </c>
      <c r="D21" s="325"/>
      <c r="E21" s="326">
        <v>0.2</v>
      </c>
      <c r="F21" s="326"/>
      <c r="G21" s="326"/>
      <c r="H21" s="212">
        <f>E21*(E11+H18)</f>
        <v>374.5926978</v>
      </c>
      <c r="I21" s="212"/>
      <c r="J21" s="212"/>
      <c r="K21" s="14"/>
      <c r="L21" s="14"/>
    </row>
    <row r="22" spans="1:12" x14ac:dyDescent="0.25">
      <c r="A22" s="206" t="s">
        <v>7</v>
      </c>
      <c r="B22" s="208"/>
      <c r="C22" s="206" t="s">
        <v>41</v>
      </c>
      <c r="D22" s="208"/>
      <c r="E22" s="315">
        <v>2.5000000000000001E-2</v>
      </c>
      <c r="F22" s="315"/>
      <c r="G22" s="315"/>
      <c r="H22" s="212">
        <f>E22*(E11+H18)</f>
        <v>46.824087225</v>
      </c>
      <c r="I22" s="212"/>
      <c r="J22" s="212"/>
      <c r="K22" s="14"/>
      <c r="L22" s="14"/>
    </row>
    <row r="23" spans="1:12" x14ac:dyDescent="0.25">
      <c r="A23" s="206" t="s">
        <v>8</v>
      </c>
      <c r="B23" s="208"/>
      <c r="C23" s="351" t="s">
        <v>42</v>
      </c>
      <c r="D23" s="352"/>
      <c r="E23" s="337">
        <v>0.01</v>
      </c>
      <c r="F23" s="337"/>
      <c r="G23" s="337"/>
      <c r="H23" s="212">
        <f>E23*(E11+H18)</f>
        <v>18.72963489</v>
      </c>
      <c r="I23" s="212"/>
      <c r="J23" s="212"/>
      <c r="K23" s="14"/>
      <c r="L23" s="14"/>
    </row>
    <row r="24" spans="1:12" x14ac:dyDescent="0.25">
      <c r="A24" s="206" t="s">
        <v>9</v>
      </c>
      <c r="B24" s="208"/>
      <c r="C24" s="206" t="s">
        <v>43</v>
      </c>
      <c r="D24" s="208"/>
      <c r="E24" s="315">
        <v>1.4999999999999999E-2</v>
      </c>
      <c r="F24" s="315"/>
      <c r="G24" s="315"/>
      <c r="H24" s="212">
        <f>E24*(E11+H18)</f>
        <v>28.094452335</v>
      </c>
      <c r="I24" s="212"/>
      <c r="J24" s="212"/>
      <c r="K24" s="14"/>
      <c r="L24" s="14"/>
    </row>
    <row r="25" spans="1:12" x14ac:dyDescent="0.25">
      <c r="A25" s="206" t="s">
        <v>10</v>
      </c>
      <c r="B25" s="208"/>
      <c r="C25" s="206" t="s">
        <v>44</v>
      </c>
      <c r="D25" s="208"/>
      <c r="E25" s="315">
        <v>0.01</v>
      </c>
      <c r="F25" s="315"/>
      <c r="G25" s="315"/>
      <c r="H25" s="212">
        <f>E25*(E11+H18)</f>
        <v>18.72963489</v>
      </c>
      <c r="I25" s="212"/>
      <c r="J25" s="212"/>
      <c r="K25" s="14"/>
      <c r="L25" s="14"/>
    </row>
    <row r="26" spans="1:12" x14ac:dyDescent="0.25">
      <c r="A26" s="206" t="s">
        <v>11</v>
      </c>
      <c r="B26" s="208"/>
      <c r="C26" s="206" t="s">
        <v>6</v>
      </c>
      <c r="D26" s="208"/>
      <c r="E26" s="315">
        <v>6.0000000000000001E-3</v>
      </c>
      <c r="F26" s="315"/>
      <c r="G26" s="315"/>
      <c r="H26" s="212">
        <f>E26*(E11+H18)</f>
        <v>11.237780934</v>
      </c>
      <c r="I26" s="212"/>
      <c r="J26" s="212"/>
      <c r="K26" s="14"/>
      <c r="L26" s="14"/>
    </row>
    <row r="27" spans="1:12" x14ac:dyDescent="0.25">
      <c r="A27" s="206" t="s">
        <v>39</v>
      </c>
      <c r="B27" s="208"/>
      <c r="C27" s="206" t="s">
        <v>5</v>
      </c>
      <c r="D27" s="208"/>
      <c r="E27" s="315">
        <v>2E-3</v>
      </c>
      <c r="F27" s="315"/>
      <c r="G27" s="315"/>
      <c r="H27" s="212">
        <f>E27*(E11+H18)</f>
        <v>3.745926978</v>
      </c>
      <c r="I27" s="212"/>
      <c r="J27" s="212"/>
      <c r="K27" s="14"/>
      <c r="L27" s="14"/>
    </row>
    <row r="28" spans="1:12" x14ac:dyDescent="0.25">
      <c r="A28" s="316" t="s">
        <v>40</v>
      </c>
      <c r="B28" s="317"/>
      <c r="C28" s="206" t="s">
        <v>4</v>
      </c>
      <c r="D28" s="207"/>
      <c r="E28" s="318">
        <v>0.08</v>
      </c>
      <c r="F28" s="319"/>
      <c r="G28" s="320"/>
      <c r="H28" s="212">
        <f>E28*(E11+H18)</f>
        <v>149.83707912</v>
      </c>
      <c r="I28" s="212"/>
      <c r="J28" s="212"/>
      <c r="K28" s="14"/>
      <c r="L28" s="14"/>
    </row>
    <row r="29" spans="1:12" x14ac:dyDescent="0.25">
      <c r="A29" s="278" t="s">
        <v>36</v>
      </c>
      <c r="B29" s="278"/>
      <c r="C29" s="278"/>
      <c r="D29" s="278"/>
      <c r="E29" s="279">
        <f>SUM(E21:G28)</f>
        <v>0.34800000000000003</v>
      </c>
      <c r="F29" s="280"/>
      <c r="G29" s="281"/>
      <c r="H29" s="282">
        <f>SUM(H21:J28)</f>
        <v>651.79129417199988</v>
      </c>
      <c r="I29" s="282"/>
      <c r="J29" s="282"/>
      <c r="K29" s="14"/>
      <c r="L29" s="14"/>
    </row>
    <row r="30" spans="1:12" x14ac:dyDescent="0.25">
      <c r="A30" s="218" t="s">
        <v>48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14"/>
      <c r="L30" s="14"/>
    </row>
    <row r="31" spans="1:12" x14ac:dyDescent="0.25">
      <c r="A31" s="206" t="s">
        <v>2</v>
      </c>
      <c r="B31" s="208"/>
      <c r="C31" s="324" t="s">
        <v>46</v>
      </c>
      <c r="D31" s="325"/>
      <c r="E31" s="326"/>
      <c r="F31" s="326"/>
      <c r="G31" s="326"/>
      <c r="H31" s="212">
        <f>(3.9*2*25.5)-6%*E5</f>
        <v>130.6662</v>
      </c>
      <c r="I31" s="212"/>
      <c r="J31" s="212"/>
      <c r="K31" s="14"/>
      <c r="L31" s="14"/>
    </row>
    <row r="32" spans="1:12" x14ac:dyDescent="0.25">
      <c r="A32" s="206" t="s">
        <v>7</v>
      </c>
      <c r="B32" s="208"/>
      <c r="C32" s="206" t="s">
        <v>47</v>
      </c>
      <c r="D32" s="208"/>
      <c r="E32" s="315"/>
      <c r="F32" s="315"/>
      <c r="G32" s="315"/>
      <c r="H32" s="212">
        <f>21.63*22</f>
        <v>475.85999999999996</v>
      </c>
      <c r="I32" s="212"/>
      <c r="J32" s="212"/>
      <c r="K32" s="14"/>
      <c r="L32" s="14"/>
    </row>
    <row r="33" spans="1:12" x14ac:dyDescent="0.25">
      <c r="A33" s="206" t="s">
        <v>8</v>
      </c>
      <c r="B33" s="208"/>
      <c r="C33" s="225" t="s">
        <v>49</v>
      </c>
      <c r="D33" s="227"/>
      <c r="E33" s="315"/>
      <c r="F33" s="315"/>
      <c r="G33" s="315"/>
      <c r="H33" s="212">
        <v>36.57</v>
      </c>
      <c r="I33" s="212"/>
      <c r="J33" s="212"/>
      <c r="K33" s="14"/>
      <c r="L33" s="14"/>
    </row>
    <row r="34" spans="1:12" x14ac:dyDescent="0.25">
      <c r="A34" s="206" t="s">
        <v>9</v>
      </c>
      <c r="B34" s="208"/>
      <c r="C34" s="284" t="s">
        <v>28</v>
      </c>
      <c r="D34" s="285"/>
      <c r="E34" s="315"/>
      <c r="F34" s="315"/>
      <c r="G34" s="315"/>
      <c r="H34" s="212"/>
      <c r="I34" s="212"/>
      <c r="J34" s="212"/>
      <c r="K34" s="14"/>
      <c r="L34" s="14"/>
    </row>
    <row r="35" spans="1:12" x14ac:dyDescent="0.25">
      <c r="A35" s="345" t="s">
        <v>38</v>
      </c>
      <c r="B35" s="346"/>
      <c r="C35" s="346"/>
      <c r="D35" s="346"/>
      <c r="E35" s="346"/>
      <c r="F35" s="346"/>
      <c r="G35" s="347"/>
      <c r="H35" s="282">
        <f>SUM(H31:J34)</f>
        <v>643.09620000000007</v>
      </c>
      <c r="I35" s="282"/>
      <c r="J35" s="282"/>
      <c r="K35" s="14"/>
      <c r="L35" s="14"/>
    </row>
    <row r="36" spans="1:12" x14ac:dyDescent="0.25">
      <c r="A36" s="267" t="s">
        <v>72</v>
      </c>
      <c r="B36" s="267"/>
      <c r="C36" s="267"/>
      <c r="D36" s="267"/>
      <c r="E36" s="268">
        <f>H18+H29+H35</f>
        <v>1612.6209831719998</v>
      </c>
      <c r="F36" s="269"/>
      <c r="G36" s="269"/>
      <c r="H36" s="269"/>
      <c r="I36" s="269"/>
      <c r="J36" s="269"/>
      <c r="K36" s="14"/>
      <c r="L36" s="14"/>
    </row>
    <row r="37" spans="1:12" ht="3.75" customHeight="1" x14ac:dyDescent="0.25">
      <c r="A37" s="270"/>
      <c r="B37" s="271"/>
      <c r="C37" s="271"/>
      <c r="D37" s="271"/>
      <c r="E37" s="271"/>
      <c r="F37" s="271"/>
      <c r="G37" s="271"/>
      <c r="H37" s="271"/>
      <c r="I37" s="271"/>
      <c r="J37" s="272"/>
      <c r="K37" s="14"/>
      <c r="L37" s="14"/>
    </row>
    <row r="38" spans="1:12" x14ac:dyDescent="0.25">
      <c r="A38" s="217" t="s">
        <v>174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14"/>
      <c r="L38" s="14"/>
    </row>
    <row r="39" spans="1:12" x14ac:dyDescent="0.25">
      <c r="A39" s="255" t="s">
        <v>2</v>
      </c>
      <c r="B39" s="256"/>
      <c r="C39" s="255" t="s">
        <v>51</v>
      </c>
      <c r="D39" s="256"/>
      <c r="E39" s="139"/>
      <c r="F39" s="141"/>
      <c r="G39" s="140"/>
      <c r="H39" s="257">
        <f>E11/12*5%</f>
        <v>6.4801250000000001</v>
      </c>
      <c r="I39" s="258"/>
      <c r="J39" s="256"/>
      <c r="K39" s="14"/>
      <c r="L39" s="14"/>
    </row>
    <row r="40" spans="1:12" x14ac:dyDescent="0.25">
      <c r="A40" s="255" t="s">
        <v>7</v>
      </c>
      <c r="B40" s="256"/>
      <c r="C40" s="255" t="s">
        <v>52</v>
      </c>
      <c r="D40" s="256"/>
      <c r="E40" s="139"/>
      <c r="F40" s="141"/>
      <c r="G40" s="140"/>
      <c r="H40" s="257">
        <f>H39*8%</f>
        <v>0.51841000000000004</v>
      </c>
      <c r="I40" s="258"/>
      <c r="J40" s="256"/>
      <c r="K40" s="14"/>
      <c r="L40" s="14"/>
    </row>
    <row r="41" spans="1:12" ht="30.75" customHeight="1" x14ac:dyDescent="0.25">
      <c r="A41" s="259" t="s">
        <v>8</v>
      </c>
      <c r="B41" s="260"/>
      <c r="C41" s="261" t="s">
        <v>53</v>
      </c>
      <c r="D41" s="262"/>
      <c r="E41" s="263"/>
      <c r="F41" s="264"/>
      <c r="G41" s="265"/>
      <c r="H41" s="266">
        <f>E41*E11</f>
        <v>0</v>
      </c>
      <c r="I41" s="266"/>
      <c r="J41" s="266"/>
      <c r="K41" s="14"/>
      <c r="L41" s="14"/>
    </row>
    <row r="42" spans="1:12" x14ac:dyDescent="0.25">
      <c r="A42" s="173" t="s">
        <v>9</v>
      </c>
      <c r="B42" s="173"/>
      <c r="C42" s="206" t="s">
        <v>54</v>
      </c>
      <c r="D42" s="208"/>
      <c r="E42" s="283"/>
      <c r="F42" s="283"/>
      <c r="G42" s="283"/>
      <c r="H42" s="212">
        <f>E11/30/12*7*100%</f>
        <v>30.240583333333337</v>
      </c>
      <c r="I42" s="212"/>
      <c r="J42" s="212"/>
      <c r="K42" s="14"/>
      <c r="L42" s="14"/>
    </row>
    <row r="43" spans="1:12" ht="30.75" customHeight="1" x14ac:dyDescent="0.25">
      <c r="A43" s="173" t="s">
        <v>10</v>
      </c>
      <c r="B43" s="173"/>
      <c r="C43" s="284" t="s">
        <v>83</v>
      </c>
      <c r="D43" s="285"/>
      <c r="E43" s="283"/>
      <c r="F43" s="283"/>
      <c r="G43" s="283"/>
      <c r="H43" s="212">
        <f>H42*39.8%</f>
        <v>12.035752166666667</v>
      </c>
      <c r="I43" s="212"/>
      <c r="J43" s="212"/>
      <c r="K43" s="14"/>
      <c r="L43" s="14"/>
    </row>
    <row r="44" spans="1:12" ht="30.75" customHeight="1" x14ac:dyDescent="0.25">
      <c r="A44" s="206" t="s">
        <v>11</v>
      </c>
      <c r="B44" s="208"/>
      <c r="C44" s="284" t="s">
        <v>53</v>
      </c>
      <c r="D44" s="285"/>
      <c r="E44" s="209"/>
      <c r="F44" s="210"/>
      <c r="G44" s="211"/>
      <c r="H44" s="275">
        <f>E11*5%</f>
        <v>77.761500000000012</v>
      </c>
      <c r="I44" s="276"/>
      <c r="J44" s="277"/>
      <c r="K44" s="14"/>
      <c r="L44" s="14"/>
    </row>
    <row r="45" spans="1:12" x14ac:dyDescent="0.25">
      <c r="A45" s="278" t="s">
        <v>36</v>
      </c>
      <c r="B45" s="278"/>
      <c r="C45" s="278"/>
      <c r="D45" s="278"/>
      <c r="E45" s="279"/>
      <c r="F45" s="280"/>
      <c r="G45" s="281"/>
      <c r="H45" s="282">
        <f>SUM(H39:J44)</f>
        <v>127.03637050000002</v>
      </c>
      <c r="I45" s="282"/>
      <c r="J45" s="282"/>
      <c r="K45" s="14"/>
      <c r="L45" s="14"/>
    </row>
    <row r="46" spans="1:12" ht="4.5" customHeight="1" x14ac:dyDescent="0.25">
      <c r="E46" s="2"/>
      <c r="F46" s="2"/>
      <c r="G46" s="2"/>
      <c r="H46" s="3"/>
      <c r="I46" s="3"/>
      <c r="J46" s="3"/>
      <c r="K46" s="14"/>
      <c r="L46" s="14"/>
    </row>
    <row r="47" spans="1:12" x14ac:dyDescent="0.25">
      <c r="A47" s="217" t="s">
        <v>173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14"/>
      <c r="L47" s="14"/>
    </row>
    <row r="48" spans="1:12" x14ac:dyDescent="0.25">
      <c r="A48" s="255" t="s">
        <v>2</v>
      </c>
      <c r="B48" s="256"/>
      <c r="C48" s="255" t="s">
        <v>56</v>
      </c>
      <c r="D48" s="256"/>
      <c r="E48" s="139"/>
      <c r="F48" s="141"/>
      <c r="G48" s="140"/>
      <c r="H48" s="257">
        <f>E19/12*5%</f>
        <v>3.2583333333333336E-4</v>
      </c>
      <c r="I48" s="258"/>
      <c r="J48" s="256"/>
      <c r="K48" s="14"/>
      <c r="L48" s="14"/>
    </row>
    <row r="49" spans="1:12" x14ac:dyDescent="0.25">
      <c r="A49" s="255" t="s">
        <v>7</v>
      </c>
      <c r="B49" s="256"/>
      <c r="C49" s="255" t="s">
        <v>57</v>
      </c>
      <c r="D49" s="256"/>
      <c r="E49" s="139"/>
      <c r="F49" s="141"/>
      <c r="G49" s="140"/>
      <c r="H49" s="257">
        <f>E11/30/12</f>
        <v>4.3200833333333337</v>
      </c>
      <c r="I49" s="258"/>
      <c r="J49" s="256"/>
      <c r="K49" s="14"/>
      <c r="L49" s="14"/>
    </row>
    <row r="50" spans="1:12" x14ac:dyDescent="0.25">
      <c r="A50" s="259" t="s">
        <v>8</v>
      </c>
      <c r="B50" s="260"/>
      <c r="C50" s="261" t="s">
        <v>58</v>
      </c>
      <c r="D50" s="262"/>
      <c r="E50" s="263"/>
      <c r="F50" s="264"/>
      <c r="G50" s="265"/>
      <c r="H50" s="266">
        <f>E11/30/12*5*1.5%</f>
        <v>0.32400625</v>
      </c>
      <c r="I50" s="266"/>
      <c r="J50" s="266"/>
      <c r="K50" s="14"/>
      <c r="L50" s="14"/>
    </row>
    <row r="51" spans="1:12" ht="31.5" customHeight="1" x14ac:dyDescent="0.25">
      <c r="A51" s="173" t="s">
        <v>9</v>
      </c>
      <c r="B51" s="173"/>
      <c r="C51" s="376" t="s">
        <v>59</v>
      </c>
      <c r="D51" s="377"/>
      <c r="E51" s="283"/>
      <c r="F51" s="283"/>
      <c r="G51" s="283"/>
      <c r="H51" s="212">
        <f>E11/30/12*15*8%</f>
        <v>5.1841000000000008</v>
      </c>
      <c r="I51" s="212"/>
      <c r="J51" s="212"/>
      <c r="K51" s="14"/>
      <c r="L51" s="14"/>
    </row>
    <row r="52" spans="1:12" x14ac:dyDescent="0.25">
      <c r="A52" s="173" t="s">
        <v>10</v>
      </c>
      <c r="B52" s="173"/>
      <c r="C52" s="284" t="s">
        <v>60</v>
      </c>
      <c r="D52" s="285"/>
      <c r="E52" s="283"/>
      <c r="F52" s="283"/>
      <c r="G52" s="283"/>
      <c r="H52" s="212">
        <f>E19*5%</f>
        <v>3.9100000000000003E-3</v>
      </c>
      <c r="I52" s="212"/>
      <c r="J52" s="212"/>
      <c r="K52" s="14"/>
      <c r="L52" s="14"/>
    </row>
    <row r="53" spans="1:12" x14ac:dyDescent="0.25">
      <c r="A53" s="173" t="s">
        <v>11</v>
      </c>
      <c r="B53" s="173"/>
      <c r="C53" s="284" t="s">
        <v>61</v>
      </c>
      <c r="D53" s="285"/>
      <c r="E53" s="283"/>
      <c r="F53" s="283"/>
      <c r="G53" s="283"/>
      <c r="H53" s="212">
        <f>E11/30/12*5*40%</f>
        <v>8.6401666666666674</v>
      </c>
      <c r="I53" s="212"/>
      <c r="J53" s="212"/>
      <c r="K53" s="14"/>
      <c r="L53" s="14"/>
    </row>
    <row r="54" spans="1:12" ht="30" customHeight="1" x14ac:dyDescent="0.25">
      <c r="A54" s="173" t="s">
        <v>39</v>
      </c>
      <c r="B54" s="173"/>
      <c r="C54" s="284" t="s">
        <v>62</v>
      </c>
      <c r="D54" s="285"/>
      <c r="E54" s="283"/>
      <c r="F54" s="283"/>
      <c r="G54" s="283"/>
      <c r="H54" s="212">
        <f>SUM(H48:J53)*39.8%</f>
        <v>7.3520916491666668</v>
      </c>
      <c r="I54" s="212"/>
      <c r="J54" s="212"/>
      <c r="K54" s="14"/>
      <c r="L54" s="14"/>
    </row>
    <row r="55" spans="1:12" x14ac:dyDescent="0.25">
      <c r="A55" s="278" t="s">
        <v>36</v>
      </c>
      <c r="B55" s="278"/>
      <c r="C55" s="278"/>
      <c r="D55" s="278"/>
      <c r="E55" s="279"/>
      <c r="F55" s="280"/>
      <c r="G55" s="281"/>
      <c r="H55" s="282">
        <f>SUM(H48:J54)</f>
        <v>25.824683732500002</v>
      </c>
      <c r="I55" s="282"/>
      <c r="J55" s="282"/>
      <c r="K55" s="14"/>
      <c r="L55" s="14"/>
    </row>
    <row r="56" spans="1:12" x14ac:dyDescent="0.25">
      <c r="A56" s="288" t="s">
        <v>172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14"/>
      <c r="L56" s="14"/>
    </row>
    <row r="57" spans="1:12" ht="32.25" customHeight="1" x14ac:dyDescent="0.25">
      <c r="A57" s="255" t="s">
        <v>2</v>
      </c>
      <c r="B57" s="256"/>
      <c r="C57" s="286" t="s">
        <v>64</v>
      </c>
      <c r="D57" s="287"/>
      <c r="E57" s="139"/>
      <c r="F57" s="141"/>
      <c r="G57" s="140"/>
      <c r="H57" s="257">
        <f>((((E11+(E11/3))*0.3333)/12)*2%)</f>
        <v>1.1519070199999999</v>
      </c>
      <c r="I57" s="258"/>
      <c r="J57" s="256"/>
      <c r="K57" s="14"/>
      <c r="L57" s="14"/>
    </row>
    <row r="58" spans="1:12" ht="31.5" customHeight="1" x14ac:dyDescent="0.25">
      <c r="A58" s="255" t="s">
        <v>7</v>
      </c>
      <c r="B58" s="256"/>
      <c r="C58" s="286" t="s">
        <v>65</v>
      </c>
      <c r="D58" s="287"/>
      <c r="E58" s="139"/>
      <c r="F58" s="141"/>
      <c r="G58" s="140"/>
      <c r="H58" s="257">
        <f>H57*39.8%</f>
        <v>0.45845899395999989</v>
      </c>
      <c r="I58" s="258"/>
      <c r="J58" s="256"/>
      <c r="K58" s="14"/>
      <c r="L58" s="14"/>
    </row>
    <row r="59" spans="1:12" ht="30" customHeight="1" x14ac:dyDescent="0.25">
      <c r="A59" s="259" t="s">
        <v>8</v>
      </c>
      <c r="B59" s="260"/>
      <c r="C59" s="286" t="s">
        <v>66</v>
      </c>
      <c r="D59" s="287"/>
      <c r="E59" s="263"/>
      <c r="F59" s="264"/>
      <c r="G59" s="265"/>
      <c r="H59" s="266">
        <f>(((E11+H16)*0.333)*2%)*39.8%</f>
        <v>4.4658143971981206</v>
      </c>
      <c r="I59" s="266"/>
      <c r="J59" s="266"/>
      <c r="K59" s="14"/>
      <c r="L59" s="14"/>
    </row>
    <row r="60" spans="1:12" x14ac:dyDescent="0.25">
      <c r="A60" s="173" t="s">
        <v>9</v>
      </c>
      <c r="B60" s="173"/>
      <c r="C60" s="206" t="s">
        <v>67</v>
      </c>
      <c r="D60" s="208"/>
      <c r="E60" s="283"/>
      <c r="F60" s="283"/>
      <c r="G60" s="283"/>
      <c r="H60" s="212"/>
      <c r="I60" s="212"/>
      <c r="J60" s="212"/>
      <c r="K60" s="14"/>
      <c r="L60" s="14"/>
    </row>
    <row r="61" spans="1:12" x14ac:dyDescent="0.25">
      <c r="A61" s="278" t="s">
        <v>36</v>
      </c>
      <c r="B61" s="278"/>
      <c r="C61" s="278"/>
      <c r="D61" s="278"/>
      <c r="E61" s="279"/>
      <c r="F61" s="280"/>
      <c r="G61" s="281"/>
      <c r="H61" s="282">
        <f>SUM(H57:J60)</f>
        <v>6.0761804111581199</v>
      </c>
      <c r="I61" s="282"/>
      <c r="J61" s="282"/>
      <c r="K61" s="14"/>
      <c r="L61" s="14"/>
    </row>
    <row r="62" spans="1:12" x14ac:dyDescent="0.25">
      <c r="A62" s="288" t="s">
        <v>171</v>
      </c>
      <c r="B62" s="288"/>
      <c r="C62" s="288"/>
      <c r="D62" s="288"/>
      <c r="E62" s="288"/>
      <c r="F62" s="288"/>
      <c r="G62" s="288"/>
      <c r="H62" s="288"/>
      <c r="I62" s="288"/>
      <c r="J62" s="288"/>
      <c r="K62" s="14"/>
      <c r="L62" s="14"/>
    </row>
    <row r="63" spans="1:12" ht="33" customHeight="1" x14ac:dyDescent="0.25">
      <c r="A63" s="255" t="s">
        <v>2</v>
      </c>
      <c r="B63" s="256"/>
      <c r="C63" s="286" t="s">
        <v>69</v>
      </c>
      <c r="D63" s="287"/>
      <c r="E63" s="139"/>
      <c r="F63" s="141"/>
      <c r="G63" s="140"/>
      <c r="H63" s="257">
        <f>((((E17+(E17/3))*0.3333)/12)*2%)</f>
        <v>8.9620666666666654E-5</v>
      </c>
      <c r="I63" s="258"/>
      <c r="J63" s="256"/>
      <c r="K63" s="14"/>
      <c r="L63" s="14"/>
    </row>
    <row r="64" spans="1:12" ht="29.25" customHeight="1" x14ac:dyDescent="0.25">
      <c r="A64" s="255" t="s">
        <v>7</v>
      </c>
      <c r="B64" s="256"/>
      <c r="C64" s="286" t="s">
        <v>70</v>
      </c>
      <c r="D64" s="287"/>
      <c r="E64" s="139"/>
      <c r="F64" s="141"/>
      <c r="G64" s="140"/>
      <c r="H64" s="257">
        <f>H63*39.8%</f>
        <v>3.5669025333333325E-5</v>
      </c>
      <c r="I64" s="258"/>
      <c r="J64" s="256"/>
      <c r="K64" s="14"/>
      <c r="L64" s="14"/>
    </row>
    <row r="65" spans="1:12" x14ac:dyDescent="0.25">
      <c r="A65" s="278" t="s">
        <v>36</v>
      </c>
      <c r="B65" s="278"/>
      <c r="C65" s="278"/>
      <c r="D65" s="278"/>
      <c r="E65" s="279"/>
      <c r="F65" s="280"/>
      <c r="G65" s="281"/>
      <c r="H65" s="282">
        <f>SUM(H63:J64)</f>
        <v>1.2528969199999997E-4</v>
      </c>
      <c r="I65" s="282"/>
      <c r="J65" s="282"/>
      <c r="K65" s="14"/>
      <c r="L65" s="14"/>
    </row>
    <row r="66" spans="1:12" x14ac:dyDescent="0.25">
      <c r="A66" s="267" t="s">
        <v>71</v>
      </c>
      <c r="B66" s="267"/>
      <c r="C66" s="267"/>
      <c r="D66" s="267"/>
      <c r="E66" s="268">
        <f>H65+H61+H55</f>
        <v>31.900989433350123</v>
      </c>
      <c r="F66" s="269"/>
      <c r="G66" s="269"/>
      <c r="H66" s="269"/>
      <c r="I66" s="269"/>
      <c r="J66" s="269"/>
      <c r="K66" s="14"/>
      <c r="L66" s="14"/>
    </row>
    <row r="67" spans="1:12" ht="6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4"/>
      <c r="L67" s="14"/>
    </row>
    <row r="68" spans="1:12" x14ac:dyDescent="0.25">
      <c r="A68" s="217" t="s">
        <v>73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14"/>
      <c r="L68" s="14"/>
    </row>
    <row r="69" spans="1:12" x14ac:dyDescent="0.25">
      <c r="A69" s="255" t="s">
        <v>2</v>
      </c>
      <c r="B69" s="256"/>
      <c r="C69" s="255" t="s">
        <v>74</v>
      </c>
      <c r="D69" s="256"/>
      <c r="E69" s="255"/>
      <c r="F69" s="258"/>
      <c r="G69" s="256"/>
      <c r="H69" s="257">
        <v>90</v>
      </c>
      <c r="I69" s="258"/>
      <c r="J69" s="256"/>
      <c r="K69" s="14"/>
      <c r="L69" s="14"/>
    </row>
    <row r="70" spans="1:12" x14ac:dyDescent="0.25">
      <c r="A70" s="255" t="s">
        <v>7</v>
      </c>
      <c r="B70" s="256"/>
      <c r="C70" s="255" t="s">
        <v>75</v>
      </c>
      <c r="D70" s="256"/>
      <c r="E70" s="139"/>
      <c r="F70" s="141"/>
      <c r="G70" s="140"/>
      <c r="H70" s="257">
        <f>1980/12</f>
        <v>165</v>
      </c>
      <c r="I70" s="258"/>
      <c r="J70" s="256"/>
      <c r="K70" s="14"/>
      <c r="L70" s="14"/>
    </row>
    <row r="71" spans="1:12" x14ac:dyDescent="0.25">
      <c r="A71" s="259" t="s">
        <v>8</v>
      </c>
      <c r="B71" s="260"/>
      <c r="C71" s="261" t="s">
        <v>76</v>
      </c>
      <c r="D71" s="262"/>
      <c r="E71" s="263"/>
      <c r="F71" s="264"/>
      <c r="G71" s="265"/>
      <c r="H71" s="266">
        <f>3000/120</f>
        <v>25</v>
      </c>
      <c r="I71" s="266"/>
      <c r="J71" s="266"/>
      <c r="K71" s="14"/>
      <c r="L71" s="14"/>
    </row>
    <row r="72" spans="1:12" x14ac:dyDescent="0.25">
      <c r="A72" s="173" t="s">
        <v>9</v>
      </c>
      <c r="B72" s="173"/>
      <c r="C72" s="206" t="s">
        <v>28</v>
      </c>
      <c r="D72" s="208"/>
      <c r="E72" s="283"/>
      <c r="F72" s="283"/>
      <c r="G72" s="283"/>
      <c r="H72" s="212">
        <f>E30/30/12*15*8%</f>
        <v>0</v>
      </c>
      <c r="I72" s="212"/>
      <c r="J72" s="212"/>
      <c r="K72" s="14"/>
      <c r="L72" s="14"/>
    </row>
    <row r="73" spans="1:12" x14ac:dyDescent="0.25">
      <c r="A73" s="278" t="s">
        <v>36</v>
      </c>
      <c r="B73" s="278"/>
      <c r="C73" s="278"/>
      <c r="D73" s="278"/>
      <c r="E73" s="279"/>
      <c r="F73" s="280"/>
      <c r="G73" s="281"/>
      <c r="H73" s="282">
        <f>SUM(H69:J72)</f>
        <v>280</v>
      </c>
      <c r="I73" s="282"/>
      <c r="J73" s="282"/>
      <c r="K73" s="14"/>
      <c r="L73" s="14"/>
    </row>
    <row r="74" spans="1:12" ht="4.5" customHeight="1" x14ac:dyDescent="0.25">
      <c r="E74" s="2"/>
      <c r="F74" s="2"/>
      <c r="G74" s="2"/>
      <c r="H74" s="3"/>
      <c r="I74" s="3"/>
      <c r="J74" s="3"/>
      <c r="K74" s="14"/>
      <c r="L74" s="14"/>
    </row>
    <row r="75" spans="1:12" x14ac:dyDescent="0.25">
      <c r="A75" s="217" t="s">
        <v>84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14"/>
      <c r="L75" s="14"/>
    </row>
    <row r="76" spans="1:12" x14ac:dyDescent="0.25">
      <c r="A76" s="255" t="s">
        <v>2</v>
      </c>
      <c r="B76" s="256"/>
      <c r="C76" s="255" t="s">
        <v>77</v>
      </c>
      <c r="D76" s="256"/>
      <c r="E76" s="327">
        <v>7.0000000000000007E-2</v>
      </c>
      <c r="F76" s="258"/>
      <c r="G76" s="256"/>
      <c r="H76" s="257">
        <f>(H73+E66+H45+E36+E11)*E76</f>
        <v>252.47518401737454</v>
      </c>
      <c r="I76" s="258"/>
      <c r="J76" s="256"/>
      <c r="K76" s="14"/>
      <c r="L76" s="14"/>
    </row>
    <row r="77" spans="1:12" x14ac:dyDescent="0.25">
      <c r="A77" s="255" t="s">
        <v>7</v>
      </c>
      <c r="B77" s="256"/>
      <c r="C77" s="255" t="s">
        <v>12</v>
      </c>
      <c r="D77" s="256"/>
      <c r="E77" s="327">
        <v>7.5774185115783349E-2</v>
      </c>
      <c r="F77" s="258"/>
      <c r="G77" s="256"/>
      <c r="H77" s="257">
        <f>E77*(H73+E66+H45+E36+E11)</f>
        <v>273.3014475839143</v>
      </c>
      <c r="I77" s="258"/>
      <c r="J77" s="256"/>
      <c r="K77" s="14"/>
      <c r="L77" s="14"/>
    </row>
    <row r="78" spans="1:12" x14ac:dyDescent="0.25">
      <c r="A78" s="259" t="s">
        <v>8</v>
      </c>
      <c r="B78" s="260"/>
      <c r="C78" s="261" t="s">
        <v>78</v>
      </c>
      <c r="D78" s="262"/>
      <c r="E78" s="338">
        <v>0.85750000000000004</v>
      </c>
      <c r="F78" s="339"/>
      <c r="G78" s="340"/>
      <c r="H78" s="266">
        <f>(H73+E66+H45+E36+E11)/E78</f>
        <v>4206.167163971254</v>
      </c>
      <c r="I78" s="266"/>
      <c r="J78" s="266"/>
      <c r="K78" s="14"/>
      <c r="L78" s="14"/>
    </row>
    <row r="79" spans="1:12" x14ac:dyDescent="0.25">
      <c r="A79" s="173" t="s">
        <v>9</v>
      </c>
      <c r="B79" s="173"/>
      <c r="C79" s="206" t="s">
        <v>79</v>
      </c>
      <c r="D79" s="208"/>
      <c r="E79" s="283">
        <v>1.6500000000000001E-2</v>
      </c>
      <c r="F79" s="283"/>
      <c r="G79" s="283"/>
      <c r="H79" s="212">
        <f>E79*H86</f>
        <v>68.187240000000003</v>
      </c>
      <c r="I79" s="212"/>
      <c r="J79" s="212"/>
      <c r="K79" s="14"/>
      <c r="L79" s="14"/>
    </row>
    <row r="80" spans="1:12" x14ac:dyDescent="0.25">
      <c r="A80" s="173" t="s">
        <v>9</v>
      </c>
      <c r="B80" s="173"/>
      <c r="C80" s="206" t="s">
        <v>80</v>
      </c>
      <c r="D80" s="208"/>
      <c r="E80" s="283">
        <v>7.5999999999999998E-2</v>
      </c>
      <c r="F80" s="283"/>
      <c r="G80" s="283"/>
      <c r="H80" s="212">
        <f>E80*H86</f>
        <v>314.07456000000002</v>
      </c>
      <c r="I80" s="212"/>
      <c r="J80" s="212"/>
      <c r="K80" s="14"/>
      <c r="L80" s="14"/>
    </row>
    <row r="81" spans="1:12" x14ac:dyDescent="0.25">
      <c r="A81" s="173" t="s">
        <v>10</v>
      </c>
      <c r="B81" s="173"/>
      <c r="C81" s="206" t="s">
        <v>81</v>
      </c>
      <c r="D81" s="208"/>
      <c r="E81" s="283"/>
      <c r="F81" s="283"/>
      <c r="G81" s="283"/>
      <c r="H81" s="212"/>
      <c r="I81" s="212"/>
      <c r="J81" s="212"/>
      <c r="K81" s="14"/>
      <c r="L81" s="14"/>
    </row>
    <row r="82" spans="1:12" x14ac:dyDescent="0.25">
      <c r="A82" s="173" t="s">
        <v>11</v>
      </c>
      <c r="B82" s="173"/>
      <c r="C82" s="206" t="s">
        <v>82</v>
      </c>
      <c r="D82" s="208"/>
      <c r="E82" s="283">
        <v>0.05</v>
      </c>
      <c r="F82" s="283"/>
      <c r="G82" s="283"/>
      <c r="H82" s="212">
        <f>E82*H86</f>
        <v>206.62800000000004</v>
      </c>
      <c r="I82" s="212"/>
      <c r="J82" s="212"/>
      <c r="K82" s="14"/>
      <c r="L82" s="14"/>
    </row>
    <row r="83" spans="1:12" x14ac:dyDescent="0.25">
      <c r="A83" s="278" t="s">
        <v>36</v>
      </c>
      <c r="B83" s="278"/>
      <c r="C83" s="278"/>
      <c r="D83" s="278"/>
      <c r="E83" s="279"/>
      <c r="F83" s="280"/>
      <c r="G83" s="281"/>
      <c r="H83" s="282">
        <f>H76+H77+H79+H80+H82</f>
        <v>1114.6664316012889</v>
      </c>
      <c r="I83" s="282"/>
      <c r="J83" s="282"/>
      <c r="K83" s="14"/>
      <c r="L83" s="14"/>
    </row>
    <row r="84" spans="1:12" ht="3.75" customHeight="1" x14ac:dyDescent="0.25">
      <c r="E84" s="2"/>
      <c r="F84" s="2"/>
      <c r="G84" s="2"/>
      <c r="H84" s="3"/>
      <c r="I84" s="3"/>
      <c r="J84" s="3"/>
      <c r="K84" s="14"/>
      <c r="L84" s="14"/>
    </row>
    <row r="85" spans="1:12" x14ac:dyDescent="0.25">
      <c r="A85" s="311" t="s">
        <v>85</v>
      </c>
      <c r="B85" s="311"/>
      <c r="C85" s="311"/>
      <c r="D85" s="311"/>
      <c r="E85" s="311"/>
      <c r="F85" s="311"/>
      <c r="G85" s="311"/>
      <c r="H85" s="212">
        <f>SUM(H83+H73+E66+H45+E36+E11)</f>
        <v>4721.454774706639</v>
      </c>
      <c r="I85" s="212"/>
      <c r="J85" s="212"/>
    </row>
    <row r="86" spans="1:12" x14ac:dyDescent="0.25">
      <c r="H86" s="96">
        <v>4132.5600000000004</v>
      </c>
      <c r="I86" s="96"/>
      <c r="J86" s="96"/>
    </row>
  </sheetData>
  <mergeCells count="232"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A1:C1"/>
    <mergeCell ref="D1:J1"/>
    <mergeCell ref="A2:J2"/>
    <mergeCell ref="A3:J3"/>
    <mergeCell ref="A4:J4"/>
    <mergeCell ref="B5:D5"/>
    <mergeCell ref="E5:J5"/>
    <mergeCell ref="B9:D9"/>
    <mergeCell ref="E9:J9"/>
  </mergeCells>
  <pageMargins left="1" right="1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CARGOS E SAL BASE</vt:lpstr>
      <vt:lpstr>COMPARAÇÃO PMPA</vt:lpstr>
      <vt:lpstr>PROPOSTA DE PREÇOS</vt:lpstr>
      <vt:lpstr>REG. DE TRIBUTAÇÃO</vt:lpstr>
      <vt:lpstr>AUXILIAR ADMINISTRATIVO</vt:lpstr>
      <vt:lpstr>AUXILIAR DE COZINHA</vt:lpstr>
      <vt:lpstr>AUXILIAR DE LIMPEZA</vt:lpstr>
      <vt:lpstr>AUXILIAR DE LIMPEZA COM INSALUB</vt:lpstr>
      <vt:lpstr>AUXILIAR DE LIMPEZA COM INS (2</vt:lpstr>
      <vt:lpstr>AUXILIAR DE LIMPEZA COM AD NOTU</vt:lpstr>
      <vt:lpstr>MONITOR DE TRANSPORTES</vt:lpstr>
      <vt:lpstr>MOTORISTA DE CAMINHÃO</vt:lpstr>
      <vt:lpstr>MOTORISTA DE CARRO</vt:lpstr>
      <vt:lpstr>MOTORISTA DE ÔNIBUS</vt:lpstr>
      <vt:lpstr>PORTEIRO</vt:lpstr>
      <vt:lpstr>PORTEIRO 12x36</vt:lpstr>
      <vt:lpstr>PORTEIRO COM ADICIONAL NOTURNO</vt:lpstr>
      <vt:lpstr>PORTEIRO COM AD.NOTURNO E 12X36</vt:lpstr>
      <vt:lpstr>TRATORISTA</vt:lpstr>
      <vt:lpstr>LACTARISTA</vt:lpstr>
      <vt:lpstr>OPERADOR DE EQUIP. DE PINTURA</vt:lpstr>
      <vt:lpstr>TÉCNICO EM SEMÁFORO</vt:lpstr>
      <vt:lpstr>OPERADOR DE CARGAS E MATERIAIS</vt:lpstr>
      <vt:lpstr>COZINHEIRO</vt:lpstr>
      <vt:lpstr>MONITOR EDUCACIONAL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2020-11-06T17:21:58Z</dcterms:modified>
</cp:coreProperties>
</file>